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9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'Sheet1'!$A$1:$K$95</definedName>
  </definedNames>
  <calcPr fullCalcOnLoad="1"/>
</workbook>
</file>

<file path=xl/sharedStrings.xml><?xml version="1.0" encoding="utf-8"?>
<sst xmlns="http://schemas.openxmlformats.org/spreadsheetml/2006/main" count="165" uniqueCount="109">
  <si>
    <t>Hourly</t>
  </si>
  <si>
    <t>Rate</t>
  </si>
  <si>
    <t>Total</t>
  </si>
  <si>
    <t>Labor</t>
  </si>
  <si>
    <t>Util.</t>
  </si>
  <si>
    <t>Direct</t>
  </si>
  <si>
    <t>Indirect</t>
  </si>
  <si>
    <t>Billing</t>
  </si>
  <si>
    <t>John Blacksmith</t>
  </si>
  <si>
    <t>Maria Santiago</t>
  </si>
  <si>
    <t>Subtotal:</t>
  </si>
  <si>
    <t>Professional Staff</t>
  </si>
  <si>
    <t>Juan Herrero</t>
  </si>
  <si>
    <t>Maria St. James</t>
  </si>
  <si>
    <t>Johannes Schmied</t>
  </si>
  <si>
    <t>Admin. Staff</t>
  </si>
  <si>
    <t>Jean Forgeron</t>
  </si>
  <si>
    <t>Contract Labor</t>
  </si>
  <si>
    <t>Firm Principals</t>
  </si>
  <si>
    <t>On P/L</t>
  </si>
  <si>
    <t>Major Acct</t>
  </si>
  <si>
    <t>Sub-Acct</t>
  </si>
  <si>
    <t>Sub-Sub Acct</t>
  </si>
  <si>
    <t>Not on P/L</t>
  </si>
  <si>
    <t>For Coord. Puroses only</t>
  </si>
  <si>
    <t>*</t>
  </si>
  <si>
    <t>The dollar values and percentages shown in this Sample Annual Profit Plan are for illustration purposes only,</t>
  </si>
  <si>
    <t>Labor Hrs.</t>
  </si>
  <si>
    <t>CAD/BIM Outsource</t>
  </si>
  <si>
    <t>Fees Billed</t>
  </si>
  <si>
    <t>and should not be regarded as standards or recommendations for any individual professional design firm.</t>
  </si>
  <si>
    <t>Firm Fees Billed:</t>
  </si>
  <si>
    <t>Mark-up on Outside Project Consultant Fees Billed (10% assumed):</t>
  </si>
  <si>
    <t>TOTAL FEES BILLED:</t>
  </si>
  <si>
    <t>Firm Reimbursable Expenses Billed (from Annual Budget):</t>
  </si>
  <si>
    <t>Outside Project Consultant Reimbursable Expenses Billed (from Annual Budget):</t>
  </si>
  <si>
    <t>Mark-up on Reimbursable Expenses Billed (10% assumed):</t>
  </si>
  <si>
    <t>TOTAL REIMBURSABLE EXPENSES BILLED:</t>
  </si>
  <si>
    <t>TOTAL OUTSIDE PROJECT CONSULTANT FEES INCURRED (from Annual Budget):</t>
  </si>
  <si>
    <t>TOTAL PROJECT-RELATED EXPENSES (Reimbursable + Direct) INCURRED (from Annual Budget):</t>
  </si>
  <si>
    <t>A.  NET OPERATING REVENUE:</t>
  </si>
  <si>
    <r>
      <t xml:space="preserve">D.  TOTAL </t>
    </r>
    <r>
      <rPr>
        <b/>
        <sz val="12"/>
        <color indexed="8"/>
        <rFont val="Calibri"/>
        <family val="2"/>
      </rPr>
      <t>EXPENSES (B + C):</t>
    </r>
  </si>
  <si>
    <r>
      <t>E.  GROSS PROFIT/LOSS</t>
    </r>
    <r>
      <rPr>
        <b/>
        <sz val="12"/>
        <color indexed="8"/>
        <rFont val="Calibri"/>
        <family val="2"/>
      </rPr>
      <t xml:space="preserve"> (A - D):</t>
    </r>
  </si>
  <si>
    <t>G.  NET PROFIT/LOSS before Taxes and Distributions (E + F):</t>
  </si>
  <si>
    <t>Projected Profit Margin (G ÷ A):</t>
  </si>
  <si>
    <t>Projected Total Firm Utilization Rate (Total Direct Labor ÷ Total Labor):</t>
  </si>
  <si>
    <t>G23/G23</t>
  </si>
  <si>
    <t>Equals Break-Even Multiplier:</t>
  </si>
  <si>
    <t>Equals Planned Net Multiplier:</t>
  </si>
  <si>
    <t>Use Planned Net Multiplier x Hourly Salaries To Set Min. Hourly Billing Rates w/20% Net Profit</t>
  </si>
  <si>
    <t>Established Billing Rates</t>
  </si>
  <si>
    <t>Principal #1</t>
  </si>
  <si>
    <t>x</t>
  </si>
  <si>
    <t>=</t>
  </si>
  <si>
    <t>Principal #2</t>
  </si>
  <si>
    <t>Prof./Tech. Staff #1</t>
  </si>
  <si>
    <t>**</t>
  </si>
  <si>
    <t>Prof./Tech. Staff #2</t>
  </si>
  <si>
    <t>Prof./Tech. Staff #3</t>
  </si>
  <si>
    <t>Use Actual Net Multiplier Earned To Monitor Project Profitability</t>
  </si>
  <si>
    <t>%</t>
  </si>
  <si>
    <t>Project 123</t>
  </si>
  <si>
    <t>Project 456</t>
  </si>
  <si>
    <t>Project 789</t>
  </si>
  <si>
    <t>Net Revenue Earned is the amount of Architect's Fee Billed.</t>
  </si>
  <si>
    <t>Direct Salary Expense (from timesheets and hourly salaries)</t>
  </si>
  <si>
    <t>Projected Labor and Fees Billed Worksheet</t>
  </si>
  <si>
    <t>Projected</t>
  </si>
  <si>
    <t>Projected Total Labor:</t>
  </si>
  <si>
    <t>Projected Total Direct Labor:</t>
  </si>
  <si>
    <t>Projected Total Indirect Labor:</t>
  </si>
  <si>
    <t>Calculating Multipliers for 20% Min. Net Profit</t>
  </si>
  <si>
    <t>To Calculate 20% Profit:</t>
  </si>
  <si>
    <t>2.50/.80-2.50</t>
  </si>
  <si>
    <t>Outside Project Consultant Fees Billed: (Target: ~28% of Total Fees Billed)</t>
  </si>
  <si>
    <r>
      <t xml:space="preserve">* =  </t>
    </r>
    <r>
      <rPr>
        <sz val="10"/>
        <rFont val="Arial"/>
        <family val="2"/>
      </rPr>
      <t>Round Principal's Rates down</t>
    </r>
    <r>
      <rPr>
        <sz val="11"/>
        <rFont val="Arial"/>
        <family val="2"/>
      </rPr>
      <t xml:space="preserve"> (</t>
    </r>
    <r>
      <rPr>
        <sz val="10"/>
        <rFont val="Arial"/>
        <family val="2"/>
      </rPr>
      <t>to enhance competitive edge</t>
    </r>
    <r>
      <rPr>
        <sz val="11"/>
        <rFont val="Arial"/>
        <family val="2"/>
      </rPr>
      <t xml:space="preserve">) </t>
    </r>
  </si>
  <si>
    <t xml:space="preserve">Net Revenue        </t>
  </si>
  <si>
    <t xml:space="preserve">Earned        </t>
  </si>
  <si>
    <t xml:space="preserve">Net Multiplier </t>
  </si>
  <si>
    <t xml:space="preserve">Earned </t>
  </si>
  <si>
    <t xml:space="preserve">Breakeven </t>
  </si>
  <si>
    <t>Multiplier</t>
  </si>
  <si>
    <t>Profit Multiplier</t>
  </si>
  <si>
    <t>Earned</t>
  </si>
  <si>
    <t xml:space="preserve">P or (L) </t>
  </si>
  <si>
    <t xml:space="preserve">Direct Labor </t>
  </si>
  <si>
    <t>Spent</t>
  </si>
  <si>
    <t xml:space="preserve">% = Percentage of Profit or Loss </t>
  </si>
  <si>
    <t>K46/G25 (Overhead Rate)</t>
  </si>
  <si>
    <t>Overhead Rate + 1.00 for DL</t>
  </si>
  <si>
    <t>To Pay For Direct Labor (Salary):</t>
  </si>
  <si>
    <t>B.  TOTAL DIRECT LABOR (SALARY):</t>
  </si>
  <si>
    <r>
      <t>C.  TOTAL INDIRECT LABOR (SALARY) &amp; EXPENSES (from Annual Budget</t>
    </r>
    <r>
      <rPr>
        <b/>
        <sz val="12"/>
        <color indexed="8"/>
        <rFont val="Calibri"/>
        <family val="2"/>
      </rPr>
      <t>):</t>
    </r>
  </si>
  <si>
    <t>To Pay For Indirect Labor &amp; Expenses:</t>
  </si>
  <si>
    <t>(complement of desired Profit %)</t>
  </si>
  <si>
    <t>Where:</t>
  </si>
  <si>
    <t>P2P Sample Annual Profit Plan *</t>
  </si>
  <si>
    <t xml:space="preserve">NOTE: If Projected Profit Margin is less than the 20% targeted Billing Rate Profit Margin, either reduce the Total Expense, </t>
  </si>
  <si>
    <t xml:space="preserve">           or increase Net Operating Revenue, accordingly.  </t>
  </si>
  <si>
    <r>
      <t xml:space="preserve">Breakeven Multiplier is Overhead Rate </t>
    </r>
    <r>
      <rPr>
        <sz val="9"/>
        <rFont val="Arial"/>
        <family val="2"/>
      </rPr>
      <t xml:space="preserve">+ </t>
    </r>
    <r>
      <rPr>
        <sz val="8"/>
        <rFont val="Arial"/>
        <family val="2"/>
      </rPr>
      <t>1.00</t>
    </r>
  </si>
  <si>
    <t>Net Multiplier Earned is Net. Rev. Earned / Dir. Labor Spent</t>
  </si>
  <si>
    <t>Profit Multiplier Earned is Net Multiplier / Breaskeven Multiplier</t>
  </si>
  <si>
    <t>P or (L) = Profit or (Loss)  is Direct Labor Spent x Profit Multiplier Earned</t>
  </si>
  <si>
    <r>
      <t xml:space="preserve">** = </t>
    </r>
    <r>
      <rPr>
        <sz val="10"/>
        <rFont val="Arial"/>
        <family val="2"/>
      </rPr>
      <t>Round Staff's Rates up (as appropriate to increase profitability)</t>
    </r>
  </si>
  <si>
    <t>Developed by: Management Consulting Services</t>
  </si>
  <si>
    <t xml:space="preserve">                </t>
  </si>
  <si>
    <t xml:space="preserve">     Steve L. Wintner, AIA Emeritus</t>
  </si>
  <si>
    <t>F.  TOTAL MISCELLANEOUS REVENUE &amp; EXPENSE: (Assume)</t>
  </si>
  <si>
    <t>Copyright 2010 - MCS, LLP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</si>
</sst>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;[Red]&quot;$&quot;#,##0.00"/>
    <numFmt numFmtId="169" formatCode="&quot;$&quot;#,##0;[Red]&quot;$&quot;#,##0"/>
    <numFmt numFmtId="170" formatCode="#,##0.00;[Red]#,##0.00"/>
    <numFmt numFmtId="171" formatCode="#,##0;[Red]#,##0"/>
    <numFmt numFmtId="172" formatCode="&quot;$&quot;#,##0"/>
    <numFmt numFmtId="173" formatCode="&quot;$&quot;#,##0.0;[Red]&quot;$&quot;#,##0.0"/>
    <numFmt numFmtId="174" formatCode="&quot;$&quot;#,##0.000;[Red]&quot;$&quot;#,##0.000"/>
    <numFmt numFmtId="175" formatCode="&quot;$&quot;#,##0.00000;[Red]&quot;$&quot;#,##0.00000"/>
    <numFmt numFmtId="176" formatCode="&quot;$&quot;#,##0.0_);[Red]\(&quot;$&quot;#,##0.0\)"/>
    <numFmt numFmtId="177" formatCode="0;[Red]0"/>
    <numFmt numFmtId="178" formatCode="&quot;$&quot;#,##0.000_);[Red]\(&quot;$&quot;#,##0.000\)"/>
    <numFmt numFmtId="179" formatCode="0.00;[Red]0.00"/>
    <numFmt numFmtId="180" formatCode="0.00_);\(0.00\)"/>
    <numFmt numFmtId="181" formatCode="&quot;$&quot;#,##0.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u val="single"/>
      <sz val="9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u val="single"/>
      <sz val="10"/>
      <name val="Arial"/>
      <family val="2"/>
    </font>
    <font>
      <u val="single"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0"/>
      <name val="MS Sans Serif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51">
    <xf numFmtId="0" fontId="0" fillId="0" borderId="0" xfId="0" applyFont="1" applyAlignment="1">
      <alignment/>
    </xf>
    <xf numFmtId="0" fontId="49" fillId="0" borderId="0" xfId="0" applyFont="1" applyFill="1" applyAlignment="1">
      <alignment horizontal="left"/>
    </xf>
    <xf numFmtId="0" fontId="50" fillId="0" borderId="0" xfId="0" applyFont="1" applyFill="1" applyAlignment="1">
      <alignment/>
    </xf>
    <xf numFmtId="0" fontId="50" fillId="0" borderId="0" xfId="0" applyFont="1" applyFill="1" applyAlignment="1">
      <alignment horizontal="left"/>
    </xf>
    <xf numFmtId="0" fontId="49" fillId="0" borderId="0" xfId="0" applyFont="1" applyFill="1" applyBorder="1" applyAlignment="1">
      <alignment horizontal="left"/>
    </xf>
    <xf numFmtId="0" fontId="49" fillId="0" borderId="0" xfId="0" applyFont="1" applyFill="1" applyAlignment="1">
      <alignment/>
    </xf>
    <xf numFmtId="0" fontId="50" fillId="0" borderId="0" xfId="0" applyFont="1" applyFill="1" applyAlignment="1">
      <alignment horizontal="left" indent="1"/>
    </xf>
    <xf numFmtId="0" fontId="50" fillId="0" borderId="10" xfId="0" applyFont="1" applyFill="1" applyBorder="1" applyAlignment="1">
      <alignment horizontal="left" indent="1"/>
    </xf>
    <xf numFmtId="0" fontId="49" fillId="0" borderId="11" xfId="0" applyFont="1" applyFill="1" applyBorder="1" applyAlignment="1">
      <alignment horizontal="left"/>
    </xf>
    <xf numFmtId="0" fontId="50" fillId="0" borderId="0" xfId="0" applyFont="1" applyFill="1" applyBorder="1" applyAlignment="1">
      <alignment/>
    </xf>
    <xf numFmtId="0" fontId="50" fillId="0" borderId="10" xfId="0" applyFont="1" applyFill="1" applyBorder="1" applyAlignment="1">
      <alignment/>
    </xf>
    <xf numFmtId="0" fontId="50" fillId="0" borderId="0" xfId="0" applyFont="1" applyFill="1" applyAlignment="1">
      <alignment horizontal="right"/>
    </xf>
    <xf numFmtId="0" fontId="50" fillId="0" borderId="11" xfId="0" applyFont="1" applyFill="1" applyBorder="1" applyAlignment="1">
      <alignment/>
    </xf>
    <xf numFmtId="0" fontId="47" fillId="0" borderId="0" xfId="0" applyFont="1" applyFill="1" applyAlignment="1">
      <alignment horizontal="right"/>
    </xf>
    <xf numFmtId="0" fontId="0" fillId="0" borderId="0" xfId="0" applyFont="1" applyAlignment="1">
      <alignment/>
    </xf>
    <xf numFmtId="0" fontId="50" fillId="0" borderId="0" xfId="0" applyFont="1" applyFill="1" applyBorder="1" applyAlignment="1">
      <alignment horizontal="left" indent="1"/>
    </xf>
    <xf numFmtId="0" fontId="49" fillId="0" borderId="12" xfId="0" applyFont="1" applyFill="1" applyBorder="1" applyAlignment="1">
      <alignment horizontal="left" indent="1"/>
    </xf>
    <xf numFmtId="0" fontId="49" fillId="0" borderId="0" xfId="0" applyFont="1" applyFill="1" applyBorder="1" applyAlignment="1">
      <alignment horizontal="left" indent="1"/>
    </xf>
    <xf numFmtId="0" fontId="49" fillId="0" borderId="0" xfId="0" applyFont="1" applyFill="1" applyAlignment="1">
      <alignment horizontal="left" indent="1"/>
    </xf>
    <xf numFmtId="0" fontId="49" fillId="0" borderId="13" xfId="0" applyFont="1" applyFill="1" applyBorder="1" applyAlignment="1">
      <alignment horizontal="left" indent="1"/>
    </xf>
    <xf numFmtId="0" fontId="49" fillId="0" borderId="10" xfId="0" applyFont="1" applyFill="1" applyBorder="1" applyAlignment="1">
      <alignment horizontal="left" indent="1"/>
    </xf>
    <xf numFmtId="0" fontId="49" fillId="0" borderId="0" xfId="0" applyFont="1" applyFill="1" applyAlignment="1">
      <alignment horizontal="right"/>
    </xf>
    <xf numFmtId="0" fontId="50" fillId="0" borderId="10" xfId="0" applyFont="1" applyFill="1" applyBorder="1" applyAlignment="1">
      <alignment horizontal="right"/>
    </xf>
    <xf numFmtId="0" fontId="50" fillId="33" borderId="0" xfId="0" applyFont="1" applyFill="1" applyBorder="1" applyAlignment="1">
      <alignment/>
    </xf>
    <xf numFmtId="0" fontId="50" fillId="33" borderId="10" xfId="0" applyFont="1" applyFill="1" applyBorder="1" applyAlignment="1">
      <alignment/>
    </xf>
    <xf numFmtId="169" fontId="50" fillId="0" borderId="0" xfId="0" applyNumberFormat="1" applyFont="1" applyFill="1" applyAlignment="1">
      <alignment/>
    </xf>
    <xf numFmtId="169" fontId="50" fillId="0" borderId="10" xfId="0" applyNumberFormat="1" applyFont="1" applyFill="1" applyBorder="1" applyAlignment="1">
      <alignment/>
    </xf>
    <xf numFmtId="0" fontId="49" fillId="33" borderId="0" xfId="0" applyFont="1" applyFill="1" applyAlignment="1">
      <alignment horizontal="left"/>
    </xf>
    <xf numFmtId="0" fontId="50" fillId="33" borderId="0" xfId="0" applyFont="1" applyFill="1" applyAlignment="1">
      <alignment horizontal="left"/>
    </xf>
    <xf numFmtId="0" fontId="50" fillId="33" borderId="0" xfId="0" applyFont="1" applyFill="1" applyAlignment="1">
      <alignment/>
    </xf>
    <xf numFmtId="0" fontId="49" fillId="33" borderId="0" xfId="0" applyFont="1" applyFill="1" applyBorder="1" applyAlignment="1">
      <alignment/>
    </xf>
    <xf numFmtId="0" fontId="49" fillId="33" borderId="0" xfId="0" applyFont="1" applyFill="1" applyBorder="1" applyAlignment="1">
      <alignment horizontal="right" indent="1"/>
    </xf>
    <xf numFmtId="0" fontId="49" fillId="33" borderId="14" xfId="0" applyFont="1" applyFill="1" applyBorder="1" applyAlignment="1">
      <alignment horizontal="right" indent="1"/>
    </xf>
    <xf numFmtId="0" fontId="49" fillId="33" borderId="10" xfId="0" applyFont="1" applyFill="1" applyBorder="1" applyAlignment="1">
      <alignment/>
    </xf>
    <xf numFmtId="0" fontId="49" fillId="33" borderId="10" xfId="0" applyFont="1" applyFill="1" applyBorder="1" applyAlignment="1">
      <alignment horizontal="right" indent="1"/>
    </xf>
    <xf numFmtId="0" fontId="49" fillId="33" borderId="15" xfId="0" applyFont="1" applyFill="1" applyBorder="1" applyAlignment="1">
      <alignment horizontal="right" indent="1"/>
    </xf>
    <xf numFmtId="0" fontId="2" fillId="33" borderId="10" xfId="0" applyFont="1" applyFill="1" applyBorder="1" applyAlignment="1">
      <alignment horizontal="right" indent="1"/>
    </xf>
    <xf numFmtId="0" fontId="50" fillId="33" borderId="0" xfId="0" applyFont="1" applyFill="1" applyBorder="1" applyAlignment="1">
      <alignment horizontal="right" indent="1"/>
    </xf>
    <xf numFmtId="0" fontId="50" fillId="33" borderId="14" xfId="0" applyFont="1" applyFill="1" applyBorder="1" applyAlignment="1">
      <alignment horizontal="right" indent="1"/>
    </xf>
    <xf numFmtId="0" fontId="50" fillId="33" borderId="0" xfId="0" applyFont="1" applyFill="1" applyAlignment="1">
      <alignment horizontal="left" indent="1"/>
    </xf>
    <xf numFmtId="8" fontId="50" fillId="33" borderId="0" xfId="0" applyNumberFormat="1" applyFont="1" applyFill="1" applyAlignment="1">
      <alignment horizontal="right" indent="1"/>
    </xf>
    <xf numFmtId="3" fontId="50" fillId="33" borderId="14" xfId="0" applyNumberFormat="1" applyFont="1" applyFill="1" applyBorder="1" applyAlignment="1">
      <alignment horizontal="right" indent="1"/>
    </xf>
    <xf numFmtId="169" fontId="50" fillId="33" borderId="0" xfId="0" applyNumberFormat="1" applyFont="1" applyFill="1" applyAlignment="1">
      <alignment horizontal="right" indent="1"/>
    </xf>
    <xf numFmtId="9" fontId="50" fillId="33" borderId="0" xfId="0" applyNumberFormat="1" applyFont="1" applyFill="1" applyAlignment="1">
      <alignment horizontal="right" indent="1"/>
    </xf>
    <xf numFmtId="3" fontId="50" fillId="33" borderId="0" xfId="0" applyNumberFormat="1" applyFont="1" applyFill="1" applyAlignment="1">
      <alignment horizontal="right" indent="1"/>
    </xf>
    <xf numFmtId="6" fontId="50" fillId="33" borderId="0" xfId="0" applyNumberFormat="1" applyFont="1" applyFill="1" applyAlignment="1">
      <alignment horizontal="right" indent="1"/>
    </xf>
    <xf numFmtId="0" fontId="49" fillId="33" borderId="12" xfId="0" applyFont="1" applyFill="1" applyBorder="1" applyAlignment="1">
      <alignment/>
    </xf>
    <xf numFmtId="168" fontId="49" fillId="33" borderId="12" xfId="0" applyNumberFormat="1" applyFont="1" applyFill="1" applyBorder="1" applyAlignment="1">
      <alignment horizontal="right" indent="1"/>
    </xf>
    <xf numFmtId="0" fontId="49" fillId="33" borderId="16" xfId="0" applyFont="1" applyFill="1" applyBorder="1" applyAlignment="1">
      <alignment horizontal="right" indent="1"/>
    </xf>
    <xf numFmtId="169" fontId="49" fillId="33" borderId="12" xfId="0" applyNumberFormat="1" applyFont="1" applyFill="1" applyBorder="1" applyAlignment="1">
      <alignment horizontal="right" indent="1"/>
    </xf>
    <xf numFmtId="9" fontId="49" fillId="33" borderId="12" xfId="0" applyNumberFormat="1" applyFont="1" applyFill="1" applyBorder="1" applyAlignment="1">
      <alignment horizontal="right" indent="1"/>
    </xf>
    <xf numFmtId="3" fontId="49" fillId="33" borderId="12" xfId="0" applyNumberFormat="1" applyFont="1" applyFill="1" applyBorder="1" applyAlignment="1">
      <alignment horizontal="right" indent="1"/>
    </xf>
    <xf numFmtId="6" fontId="49" fillId="33" borderId="12" xfId="0" applyNumberFormat="1" applyFont="1" applyFill="1" applyBorder="1" applyAlignment="1">
      <alignment horizontal="right" indent="1"/>
    </xf>
    <xf numFmtId="0" fontId="49" fillId="33" borderId="0" xfId="0" applyFont="1" applyFill="1" applyAlignment="1">
      <alignment/>
    </xf>
    <xf numFmtId="168" fontId="50" fillId="33" borderId="0" xfId="0" applyNumberFormat="1" applyFont="1" applyFill="1" applyAlignment="1">
      <alignment horizontal="right" indent="1"/>
    </xf>
    <xf numFmtId="0" fontId="50" fillId="33" borderId="0" xfId="0" applyFont="1" applyFill="1" applyAlignment="1">
      <alignment horizontal="left" wrapText="1" indent="1"/>
    </xf>
    <xf numFmtId="8" fontId="49" fillId="33" borderId="12" xfId="0" applyNumberFormat="1" applyFont="1" applyFill="1" applyBorder="1" applyAlignment="1">
      <alignment horizontal="right" indent="1"/>
    </xf>
    <xf numFmtId="0" fontId="50" fillId="33" borderId="10" xfId="0" applyFont="1" applyFill="1" applyBorder="1" applyAlignment="1">
      <alignment horizontal="left" indent="1"/>
    </xf>
    <xf numFmtId="8" fontId="50" fillId="33" borderId="10" xfId="0" applyNumberFormat="1" applyFont="1" applyFill="1" applyBorder="1" applyAlignment="1">
      <alignment horizontal="right" indent="1"/>
    </xf>
    <xf numFmtId="3" fontId="50" fillId="33" borderId="15" xfId="0" applyNumberFormat="1" applyFont="1" applyFill="1" applyBorder="1" applyAlignment="1">
      <alignment horizontal="right" indent="1"/>
    </xf>
    <xf numFmtId="169" fontId="50" fillId="33" borderId="10" xfId="0" applyNumberFormat="1" applyFont="1" applyFill="1" applyBorder="1" applyAlignment="1">
      <alignment horizontal="right" indent="1"/>
    </xf>
    <xf numFmtId="9" fontId="50" fillId="33" borderId="10" xfId="0" applyNumberFormat="1" applyFont="1" applyFill="1" applyBorder="1" applyAlignment="1">
      <alignment horizontal="right" indent="1"/>
    </xf>
    <xf numFmtId="3" fontId="50" fillId="33" borderId="10" xfId="0" applyNumberFormat="1" applyFont="1" applyFill="1" applyBorder="1" applyAlignment="1">
      <alignment horizontal="right" indent="1"/>
    </xf>
    <xf numFmtId="6" fontId="50" fillId="33" borderId="10" xfId="0" applyNumberFormat="1" applyFont="1" applyFill="1" applyBorder="1" applyAlignment="1">
      <alignment horizontal="right" indent="1"/>
    </xf>
    <xf numFmtId="8" fontId="49" fillId="33" borderId="0" xfId="0" applyNumberFormat="1" applyFont="1" applyFill="1" applyBorder="1" applyAlignment="1">
      <alignment horizontal="right" indent="1"/>
    </xf>
    <xf numFmtId="169" fontId="49" fillId="33" borderId="0" xfId="0" applyNumberFormat="1" applyFont="1" applyFill="1" applyBorder="1" applyAlignment="1">
      <alignment horizontal="right" indent="1"/>
    </xf>
    <xf numFmtId="9" fontId="49" fillId="33" borderId="0" xfId="0" applyNumberFormat="1" applyFont="1" applyFill="1" applyBorder="1" applyAlignment="1">
      <alignment horizontal="right" indent="1"/>
    </xf>
    <xf numFmtId="3" fontId="49" fillId="33" borderId="0" xfId="0" applyNumberFormat="1" applyFont="1" applyFill="1" applyBorder="1" applyAlignment="1">
      <alignment horizontal="right" indent="1"/>
    </xf>
    <xf numFmtId="6" fontId="49" fillId="33" borderId="0" xfId="0" applyNumberFormat="1" applyFont="1" applyFill="1" applyBorder="1" applyAlignment="1">
      <alignment horizontal="right" indent="1"/>
    </xf>
    <xf numFmtId="10" fontId="49" fillId="33" borderId="0" xfId="0" applyNumberFormat="1" applyFont="1" applyFill="1" applyBorder="1" applyAlignment="1">
      <alignment horizontal="right" indent="1"/>
    </xf>
    <xf numFmtId="171" fontId="49" fillId="33" borderId="0" xfId="0" applyNumberFormat="1" applyFont="1" applyFill="1" applyBorder="1" applyAlignment="1">
      <alignment horizontal="right" indent="1"/>
    </xf>
    <xf numFmtId="0" fontId="49" fillId="33" borderId="12" xfId="0" applyFont="1" applyFill="1" applyBorder="1" applyAlignment="1">
      <alignment horizontal="right" indent="1"/>
    </xf>
    <xf numFmtId="0" fontId="49" fillId="33" borderId="0" xfId="0" applyFont="1" applyFill="1" applyBorder="1" applyAlignment="1">
      <alignment horizontal="left"/>
    </xf>
    <xf numFmtId="0" fontId="49" fillId="33" borderId="0" xfId="0" applyFont="1" applyFill="1" applyAlignment="1">
      <alignment horizontal="right" indent="1"/>
    </xf>
    <xf numFmtId="10" fontId="49" fillId="33" borderId="12" xfId="0" applyNumberFormat="1" applyFont="1" applyFill="1" applyBorder="1" applyAlignment="1">
      <alignment horizontal="right" indent="1"/>
    </xf>
    <xf numFmtId="0" fontId="49" fillId="33" borderId="11" xfId="0" applyFont="1" applyFill="1" applyBorder="1" applyAlignment="1">
      <alignment horizontal="left"/>
    </xf>
    <xf numFmtId="0" fontId="49" fillId="33" borderId="11" xfId="0" applyFont="1" applyFill="1" applyBorder="1" applyAlignment="1">
      <alignment horizontal="right"/>
    </xf>
    <xf numFmtId="0" fontId="49" fillId="33" borderId="11" xfId="0" applyFont="1" applyFill="1" applyBorder="1" applyAlignment="1">
      <alignment/>
    </xf>
    <xf numFmtId="8" fontId="49" fillId="33" borderId="11" xfId="0" applyNumberFormat="1" applyFont="1" applyFill="1" applyBorder="1" applyAlignment="1">
      <alignment/>
    </xf>
    <xf numFmtId="10" fontId="49" fillId="33" borderId="11" xfId="0" applyNumberFormat="1" applyFont="1" applyFill="1" applyBorder="1" applyAlignment="1">
      <alignment horizontal="right"/>
    </xf>
    <xf numFmtId="8" fontId="49" fillId="33" borderId="11" xfId="0" applyNumberFormat="1" applyFont="1" applyFill="1" applyBorder="1" applyAlignment="1">
      <alignment horizontal="right"/>
    </xf>
    <xf numFmtId="171" fontId="49" fillId="33" borderId="11" xfId="0" applyNumberFormat="1" applyFont="1" applyFill="1" applyBorder="1" applyAlignment="1">
      <alignment horizontal="right"/>
    </xf>
    <xf numFmtId="0" fontId="50" fillId="33" borderId="0" xfId="0" applyFont="1" applyFill="1" applyBorder="1" applyAlignment="1">
      <alignment horizontal="left"/>
    </xf>
    <xf numFmtId="0" fontId="50" fillId="33" borderId="0" xfId="0" applyFont="1" applyFill="1" applyBorder="1" applyAlignment="1">
      <alignment horizontal="right"/>
    </xf>
    <xf numFmtId="8" fontId="50" fillId="33" borderId="0" xfId="0" applyNumberFormat="1" applyFont="1" applyFill="1" applyBorder="1" applyAlignment="1">
      <alignment horizontal="right"/>
    </xf>
    <xf numFmtId="10" fontId="50" fillId="33" borderId="0" xfId="0" applyNumberFormat="1" applyFont="1" applyFill="1" applyBorder="1" applyAlignment="1">
      <alignment horizontal="right"/>
    </xf>
    <xf numFmtId="171" fontId="50" fillId="33" borderId="0" xfId="0" applyNumberFormat="1" applyFont="1" applyFill="1" applyBorder="1" applyAlignment="1">
      <alignment horizontal="right"/>
    </xf>
    <xf numFmtId="6" fontId="50" fillId="33" borderId="0" xfId="0" applyNumberFormat="1" applyFont="1" applyFill="1" applyBorder="1" applyAlignment="1">
      <alignment horizontal="right" indent="1"/>
    </xf>
    <xf numFmtId="171" fontId="50" fillId="33" borderId="0" xfId="0" applyNumberFormat="1" applyFont="1" applyFill="1" applyBorder="1" applyAlignment="1">
      <alignment/>
    </xf>
    <xf numFmtId="171" fontId="50" fillId="33" borderId="10" xfId="0" applyNumberFormat="1" applyFont="1" applyFill="1" applyBorder="1" applyAlignment="1">
      <alignment/>
    </xf>
    <xf numFmtId="0" fontId="49" fillId="33" borderId="12" xfId="0" applyFont="1" applyFill="1" applyBorder="1" applyAlignment="1">
      <alignment horizontal="left" vertical="top"/>
    </xf>
    <xf numFmtId="49" fontId="49" fillId="33" borderId="12" xfId="0" applyNumberFormat="1" applyFont="1" applyFill="1" applyBorder="1" applyAlignment="1">
      <alignment horizontal="left" vertical="top"/>
    </xf>
    <xf numFmtId="0" fontId="49" fillId="33" borderId="12" xfId="0" applyFont="1" applyFill="1" applyBorder="1" applyAlignment="1">
      <alignment horizontal="left" vertical="top" indent="2"/>
    </xf>
    <xf numFmtId="171" fontId="49" fillId="33" borderId="12" xfId="0" applyNumberFormat="1" applyFont="1" applyFill="1" applyBorder="1" applyAlignment="1">
      <alignment horizontal="left" vertical="top" indent="2"/>
    </xf>
    <xf numFmtId="0" fontId="49" fillId="33" borderId="0" xfId="0" applyFont="1" applyFill="1" applyBorder="1" applyAlignment="1">
      <alignment horizontal="left" vertical="top"/>
    </xf>
    <xf numFmtId="49" fontId="49" fillId="33" borderId="0" xfId="0" applyNumberFormat="1" applyFont="1" applyFill="1" applyBorder="1" applyAlignment="1">
      <alignment horizontal="left" vertical="top"/>
    </xf>
    <xf numFmtId="0" fontId="49" fillId="33" borderId="0" xfId="0" applyFont="1" applyFill="1" applyBorder="1" applyAlignment="1">
      <alignment horizontal="left" vertical="top" indent="2"/>
    </xf>
    <xf numFmtId="171" fontId="49" fillId="33" borderId="0" xfId="0" applyNumberFormat="1" applyFont="1" applyFill="1" applyBorder="1" applyAlignment="1">
      <alignment horizontal="left" vertical="top" indent="2"/>
    </xf>
    <xf numFmtId="171" fontId="50" fillId="33" borderId="0" xfId="0" applyNumberFormat="1" applyFont="1" applyFill="1" applyAlignment="1">
      <alignment/>
    </xf>
    <xf numFmtId="3" fontId="50" fillId="33" borderId="0" xfId="0" applyNumberFormat="1" applyFont="1" applyFill="1" applyBorder="1" applyAlignment="1">
      <alignment/>
    </xf>
    <xf numFmtId="171" fontId="49" fillId="33" borderId="12" xfId="0" applyNumberFormat="1" applyFont="1" applyFill="1" applyBorder="1" applyAlignment="1">
      <alignment/>
    </xf>
    <xf numFmtId="0" fontId="50" fillId="33" borderId="11" xfId="0" applyFont="1" applyFill="1" applyBorder="1" applyAlignment="1">
      <alignment/>
    </xf>
    <xf numFmtId="6" fontId="50" fillId="33" borderId="11" xfId="0" applyNumberFormat="1" applyFont="1" applyFill="1" applyBorder="1" applyAlignment="1">
      <alignment horizontal="right" indent="1"/>
    </xf>
    <xf numFmtId="0" fontId="49" fillId="33" borderId="10" xfId="0" applyFont="1" applyFill="1" applyBorder="1" applyAlignment="1">
      <alignment horizontal="left"/>
    </xf>
    <xf numFmtId="6" fontId="49" fillId="33" borderId="10" xfId="0" applyNumberFormat="1" applyFont="1" applyFill="1" applyBorder="1" applyAlignment="1">
      <alignment horizontal="right" indent="1"/>
    </xf>
    <xf numFmtId="6" fontId="49" fillId="33" borderId="0" xfId="0" applyNumberFormat="1" applyFont="1" applyFill="1" applyAlignment="1">
      <alignment horizontal="right" indent="1"/>
    </xf>
    <xf numFmtId="0" fontId="49" fillId="33" borderId="13" xfId="0" applyFont="1" applyFill="1" applyBorder="1" applyAlignment="1">
      <alignment/>
    </xf>
    <xf numFmtId="6" fontId="49" fillId="33" borderId="13" xfId="0" applyNumberFormat="1" applyFont="1" applyFill="1" applyBorder="1" applyAlignment="1">
      <alignment horizontal="right" indent="1"/>
    </xf>
    <xf numFmtId="0" fontId="50" fillId="33" borderId="0" xfId="0" applyFont="1" applyFill="1" applyAlignment="1">
      <alignment horizontal="right" indent="1"/>
    </xf>
    <xf numFmtId="10" fontId="49" fillId="33" borderId="0" xfId="0" applyNumberFormat="1" applyFont="1" applyFill="1" applyAlignment="1">
      <alignment horizontal="right" indent="1"/>
    </xf>
    <xf numFmtId="0" fontId="49" fillId="0" borderId="17" xfId="0" applyFont="1" applyFill="1" applyBorder="1" applyAlignment="1">
      <alignment horizontal="left"/>
    </xf>
    <xf numFmtId="0" fontId="49" fillId="33" borderId="17" xfId="0" applyFont="1" applyFill="1" applyBorder="1" applyAlignment="1">
      <alignment/>
    </xf>
    <xf numFmtId="0" fontId="50" fillId="33" borderId="17" xfId="0" applyFont="1" applyFill="1" applyBorder="1" applyAlignment="1">
      <alignment/>
    </xf>
    <xf numFmtId="6" fontId="49" fillId="33" borderId="17" xfId="0" applyNumberFormat="1" applyFont="1" applyFill="1" applyBorder="1" applyAlignment="1">
      <alignment horizontal="right" indent="1"/>
    </xf>
    <xf numFmtId="0" fontId="3" fillId="0" borderId="0" xfId="0" applyFont="1" applyAlignment="1">
      <alignment/>
    </xf>
    <xf numFmtId="5" fontId="3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3" fillId="0" borderId="0" xfId="0" applyFont="1" applyAlignment="1" quotePrefix="1">
      <alignment/>
    </xf>
    <xf numFmtId="5" fontId="5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179" fontId="3" fillId="0" borderId="0" xfId="0" applyNumberFormat="1" applyFont="1" applyAlignment="1">
      <alignment horizontal="right"/>
    </xf>
    <xf numFmtId="0" fontId="5" fillId="0" borderId="0" xfId="0" applyFont="1" applyAlignment="1" quotePrefix="1">
      <alignment/>
    </xf>
    <xf numFmtId="179" fontId="3" fillId="0" borderId="10" xfId="0" applyNumberFormat="1" applyFont="1" applyBorder="1" applyAlignment="1">
      <alignment/>
    </xf>
    <xf numFmtId="179" fontId="4" fillId="0" borderId="0" xfId="0" applyNumberFormat="1" applyFont="1" applyAlignment="1">
      <alignment/>
    </xf>
    <xf numFmtId="179" fontId="3" fillId="0" borderId="10" xfId="0" applyNumberFormat="1" applyFont="1" applyBorder="1" applyAlignment="1">
      <alignment horizontal="right"/>
    </xf>
    <xf numFmtId="179" fontId="4" fillId="0" borderId="0" xfId="0" applyNumberFormat="1" applyFont="1" applyAlignment="1" quotePrefix="1">
      <alignment horizontal="right"/>
    </xf>
    <xf numFmtId="0" fontId="6" fillId="0" borderId="0" xfId="0" applyFont="1" applyBorder="1" applyAlignment="1">
      <alignment/>
    </xf>
    <xf numFmtId="7" fontId="3" fillId="0" borderId="0" xfId="0" applyNumberFormat="1" applyFont="1" applyAlignment="1">
      <alignment/>
    </xf>
    <xf numFmtId="168" fontId="3" fillId="0" borderId="0" xfId="0" applyNumberFormat="1" applyFont="1" applyAlignment="1">
      <alignment/>
    </xf>
    <xf numFmtId="0" fontId="7" fillId="0" borderId="0" xfId="0" applyFont="1" applyAlignment="1" quotePrefix="1">
      <alignment/>
    </xf>
    <xf numFmtId="0" fontId="8" fillId="0" borderId="0" xfId="0" applyFont="1" applyAlignment="1" quotePrefix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172" fontId="11" fillId="0" borderId="0" xfId="0" applyNumberFormat="1" applyFont="1" applyAlignment="1">
      <alignment horizontal="left"/>
    </xf>
    <xf numFmtId="2" fontId="11" fillId="0" borderId="0" xfId="0" applyNumberFormat="1" applyFont="1" applyAlignment="1">
      <alignment horizontal="left"/>
    </xf>
    <xf numFmtId="5" fontId="11" fillId="0" borderId="0" xfId="0" applyNumberFormat="1" applyFont="1" applyAlignment="1">
      <alignment horizontal="left"/>
    </xf>
    <xf numFmtId="10" fontId="11" fillId="0" borderId="0" xfId="0" applyNumberFormat="1" applyFont="1" applyAlignment="1">
      <alignment horizontal="left"/>
    </xf>
    <xf numFmtId="0" fontId="49" fillId="33" borderId="0" xfId="0" applyFont="1" applyFill="1" applyBorder="1" applyAlignment="1">
      <alignment horizontal="center"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left"/>
    </xf>
    <xf numFmtId="0" fontId="13" fillId="0" borderId="0" xfId="0" applyFont="1" applyAlignment="1">
      <alignment/>
    </xf>
    <xf numFmtId="0" fontId="12" fillId="0" borderId="10" xfId="0" applyFont="1" applyBorder="1" applyAlignment="1">
      <alignment/>
    </xf>
    <xf numFmtId="0" fontId="12" fillId="0" borderId="10" xfId="0" applyFont="1" applyBorder="1" applyAlignment="1">
      <alignment horizontal="left"/>
    </xf>
    <xf numFmtId="0" fontId="14" fillId="0" borderId="10" xfId="0" applyFont="1" applyBorder="1" applyAlignment="1">
      <alignment horizontal="left"/>
    </xf>
    <xf numFmtId="169" fontId="50" fillId="33" borderId="18" xfId="0" applyNumberFormat="1" applyFont="1" applyFill="1" applyBorder="1" applyAlignment="1">
      <alignment horizontal="right" indent="1"/>
    </xf>
    <xf numFmtId="0" fontId="51" fillId="0" borderId="0" xfId="0" applyFont="1" applyFill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7"/>
  <sheetViews>
    <sheetView tabSelected="1" zoomScalePageLayoutView="0" workbookViewId="0" topLeftCell="A1">
      <selection activeCell="B2" sqref="B2"/>
    </sheetView>
  </sheetViews>
  <sheetFormatPr defaultColWidth="9.140625" defaultRowHeight="15" customHeight="1"/>
  <cols>
    <col min="1" max="1" width="8.7109375" style="1" customWidth="1"/>
    <col min="2" max="2" width="20.7109375" style="2" customWidth="1"/>
    <col min="3" max="3" width="10.8515625" style="2" customWidth="1"/>
    <col min="4" max="4" width="10.421875" style="2" customWidth="1"/>
    <col min="5" max="5" width="11.57421875" style="2" customWidth="1"/>
    <col min="6" max="6" width="9.421875" style="2" customWidth="1"/>
    <col min="7" max="7" width="13.00390625" style="2" customWidth="1"/>
    <col min="8" max="8" width="11.28125" style="2" customWidth="1"/>
    <col min="9" max="9" width="11.57421875" style="2" customWidth="1"/>
    <col min="10" max="10" width="8.7109375" style="2" customWidth="1"/>
    <col min="11" max="11" width="17.421875" style="2" customWidth="1"/>
    <col min="12" max="12" width="9.140625" style="2" customWidth="1"/>
    <col min="13" max="13" width="13.28125" style="2" customWidth="1"/>
    <col min="14" max="14" width="2.28125" style="2" customWidth="1"/>
    <col min="15" max="15" width="10.8515625" style="11" customWidth="1"/>
    <col min="16" max="16" width="13.421875" style="2" customWidth="1"/>
    <col min="17" max="17" width="9.140625" style="2" customWidth="1"/>
    <col min="18" max="18" width="18.421875" style="2" customWidth="1"/>
    <col min="19" max="16384" width="9.140625" style="2" customWidth="1"/>
  </cols>
  <sheetData>
    <row r="1" spans="1:8" ht="15.75" customHeight="1">
      <c r="A1" s="1" t="s">
        <v>96</v>
      </c>
      <c r="C1" s="3"/>
      <c r="H1" s="2" t="s">
        <v>104</v>
      </c>
    </row>
    <row r="2" spans="2:9" ht="15" customHeight="1">
      <c r="B2" s="1"/>
      <c r="C2" s="3"/>
      <c r="H2" s="2" t="s">
        <v>105</v>
      </c>
      <c r="I2" s="2" t="s">
        <v>106</v>
      </c>
    </row>
    <row r="3" spans="2:11" ht="15" customHeight="1">
      <c r="B3" s="27" t="s">
        <v>66</v>
      </c>
      <c r="C3" s="28"/>
      <c r="D3" s="29"/>
      <c r="E3" s="29"/>
      <c r="F3" s="29"/>
      <c r="G3" s="29"/>
      <c r="H3" s="29"/>
      <c r="I3" s="29"/>
      <c r="J3" s="29"/>
      <c r="K3" s="29"/>
    </row>
    <row r="4" spans="1:11" ht="15" customHeight="1">
      <c r="A4" s="4"/>
      <c r="B4" s="27"/>
      <c r="C4" s="28"/>
      <c r="D4" s="29"/>
      <c r="E4" s="29"/>
      <c r="F4" s="29"/>
      <c r="G4" s="29"/>
      <c r="H4" s="29"/>
      <c r="I4" s="29"/>
      <c r="J4" s="29"/>
      <c r="K4" s="29"/>
    </row>
    <row r="5" spans="1:15" s="5" customFormat="1" ht="15" customHeight="1">
      <c r="A5" s="4"/>
      <c r="B5" s="30"/>
      <c r="C5" s="31" t="s">
        <v>0</v>
      </c>
      <c r="D5" s="32" t="s">
        <v>2</v>
      </c>
      <c r="E5" s="31" t="s">
        <v>2</v>
      </c>
      <c r="F5" s="31" t="s">
        <v>4</v>
      </c>
      <c r="G5" s="31" t="s">
        <v>5</v>
      </c>
      <c r="H5" s="31" t="s">
        <v>6</v>
      </c>
      <c r="I5" s="142" t="s">
        <v>5</v>
      </c>
      <c r="J5" s="31" t="s">
        <v>7</v>
      </c>
      <c r="K5" s="31" t="s">
        <v>67</v>
      </c>
      <c r="O5" s="21"/>
    </row>
    <row r="6" spans="1:15" s="5" customFormat="1" ht="15" customHeight="1">
      <c r="A6" s="4"/>
      <c r="B6" s="33" t="s">
        <v>3</v>
      </c>
      <c r="C6" s="34" t="s">
        <v>1</v>
      </c>
      <c r="D6" s="35" t="s">
        <v>27</v>
      </c>
      <c r="E6" s="34" t="s">
        <v>3</v>
      </c>
      <c r="F6" s="34" t="s">
        <v>1</v>
      </c>
      <c r="G6" s="34" t="s">
        <v>3</v>
      </c>
      <c r="H6" s="34" t="s">
        <v>3</v>
      </c>
      <c r="I6" s="34" t="s">
        <v>27</v>
      </c>
      <c r="J6" s="34" t="s">
        <v>1</v>
      </c>
      <c r="K6" s="36" t="s">
        <v>29</v>
      </c>
      <c r="O6" s="21"/>
    </row>
    <row r="7" spans="1:11" ht="15" customHeight="1">
      <c r="A7" s="4"/>
      <c r="B7" s="30" t="s">
        <v>18</v>
      </c>
      <c r="C7" s="37"/>
      <c r="D7" s="38"/>
      <c r="E7" s="37"/>
      <c r="F7" s="37"/>
      <c r="G7" s="37"/>
      <c r="H7" s="37"/>
      <c r="I7" s="37"/>
      <c r="J7" s="37"/>
      <c r="K7" s="37"/>
    </row>
    <row r="8" spans="1:11" ht="15" customHeight="1">
      <c r="A8" s="4"/>
      <c r="B8" s="39" t="s">
        <v>8</v>
      </c>
      <c r="C8" s="40">
        <v>60.1</v>
      </c>
      <c r="D8" s="41">
        <v>2080</v>
      </c>
      <c r="E8" s="42">
        <f>D8*C8-8</f>
        <v>125000</v>
      </c>
      <c r="F8" s="43">
        <v>0.7</v>
      </c>
      <c r="G8" s="42">
        <f>E8*F8</f>
        <v>87500</v>
      </c>
      <c r="H8" s="42">
        <f>E8-G8</f>
        <v>37500</v>
      </c>
      <c r="I8" s="44">
        <f>D8*F8</f>
        <v>1456</v>
      </c>
      <c r="J8" s="45">
        <v>180</v>
      </c>
      <c r="K8" s="45">
        <f>I8*J8</f>
        <v>262080</v>
      </c>
    </row>
    <row r="9" spans="1:11" ht="15" customHeight="1">
      <c r="A9" s="4"/>
      <c r="B9" s="39" t="s">
        <v>9</v>
      </c>
      <c r="C9" s="40">
        <v>60.1</v>
      </c>
      <c r="D9" s="41">
        <v>2080</v>
      </c>
      <c r="E9" s="42">
        <f>D9*C9-8</f>
        <v>125000</v>
      </c>
      <c r="F9" s="43">
        <v>0.7</v>
      </c>
      <c r="G9" s="42">
        <f>E9*F9</f>
        <v>87500</v>
      </c>
      <c r="H9" s="42">
        <f>E9-G9</f>
        <v>37500</v>
      </c>
      <c r="I9" s="44">
        <f>D9*F9</f>
        <v>1456</v>
      </c>
      <c r="J9" s="45">
        <v>180</v>
      </c>
      <c r="K9" s="45">
        <f>I9*J9</f>
        <v>262080</v>
      </c>
    </row>
    <row r="10" spans="1:11" ht="15" customHeight="1">
      <c r="A10" s="4"/>
      <c r="B10" s="46"/>
      <c r="C10" s="47"/>
      <c r="D10" s="48" t="s">
        <v>10</v>
      </c>
      <c r="E10" s="49">
        <f>E8+E9</f>
        <v>250000</v>
      </c>
      <c r="F10" s="50"/>
      <c r="G10" s="49">
        <f>G8+G9</f>
        <v>175000</v>
      </c>
      <c r="H10" s="49">
        <f>H8+H9</f>
        <v>75000</v>
      </c>
      <c r="I10" s="51"/>
      <c r="J10" s="52"/>
      <c r="K10" s="52">
        <f>SUM(K8:K9)</f>
        <v>524160</v>
      </c>
    </row>
    <row r="11" spans="1:11" ht="15" customHeight="1">
      <c r="A11" s="4"/>
      <c r="B11" s="53" t="s">
        <v>11</v>
      </c>
      <c r="C11" s="54"/>
      <c r="D11" s="38"/>
      <c r="E11" s="42"/>
      <c r="F11" s="43"/>
      <c r="G11" s="42"/>
      <c r="H11" s="42"/>
      <c r="I11" s="44"/>
      <c r="J11" s="45"/>
      <c r="K11" s="45"/>
    </row>
    <row r="12" spans="1:11" ht="15" customHeight="1">
      <c r="A12" s="4"/>
      <c r="B12" s="55" t="s">
        <v>12</v>
      </c>
      <c r="C12" s="40">
        <v>38.46</v>
      </c>
      <c r="D12" s="41">
        <v>2080</v>
      </c>
      <c r="E12" s="42">
        <v>80000</v>
      </c>
      <c r="F12" s="43">
        <v>0.7</v>
      </c>
      <c r="G12" s="42">
        <f>E12*F12</f>
        <v>56000</v>
      </c>
      <c r="H12" s="42">
        <f>E12-G12</f>
        <v>24000</v>
      </c>
      <c r="I12" s="44">
        <f>D12*F12</f>
        <v>1456</v>
      </c>
      <c r="J12" s="45">
        <v>120</v>
      </c>
      <c r="K12" s="45">
        <f>I12*J12</f>
        <v>174720</v>
      </c>
    </row>
    <row r="13" spans="1:11" ht="15" customHeight="1">
      <c r="A13" s="4"/>
      <c r="B13" s="39" t="s">
        <v>13</v>
      </c>
      <c r="C13" s="40">
        <v>36.06</v>
      </c>
      <c r="D13" s="41">
        <v>2080</v>
      </c>
      <c r="E13" s="42">
        <f>D13*C13-5</f>
        <v>74999.8</v>
      </c>
      <c r="F13" s="43">
        <v>0.7</v>
      </c>
      <c r="G13" s="42">
        <f>E13*F13</f>
        <v>52499.86</v>
      </c>
      <c r="H13" s="42">
        <f>E13-G13</f>
        <v>22499.940000000002</v>
      </c>
      <c r="I13" s="44">
        <f>D13*F13</f>
        <v>1456</v>
      </c>
      <c r="J13" s="45">
        <v>115</v>
      </c>
      <c r="K13" s="45">
        <f>I13*J13</f>
        <v>167440</v>
      </c>
    </row>
    <row r="14" spans="1:11" ht="15" customHeight="1">
      <c r="A14" s="4"/>
      <c r="B14" s="55" t="s">
        <v>14</v>
      </c>
      <c r="C14" s="40">
        <v>28.85</v>
      </c>
      <c r="D14" s="41">
        <v>2080</v>
      </c>
      <c r="E14" s="42">
        <f>D14*C14-8</f>
        <v>60000</v>
      </c>
      <c r="F14" s="43">
        <v>0.7</v>
      </c>
      <c r="G14" s="42">
        <f>E14*F14</f>
        <v>42000</v>
      </c>
      <c r="H14" s="42">
        <f>E14-G14</f>
        <v>18000</v>
      </c>
      <c r="I14" s="44">
        <f>D14*F14</f>
        <v>1456</v>
      </c>
      <c r="J14" s="45">
        <v>90</v>
      </c>
      <c r="K14" s="45">
        <f>I14*J14</f>
        <v>131040</v>
      </c>
    </row>
    <row r="15" spans="1:11" ht="15" customHeight="1">
      <c r="A15" s="4"/>
      <c r="B15" s="46"/>
      <c r="C15" s="56"/>
      <c r="D15" s="48" t="s">
        <v>10</v>
      </c>
      <c r="E15" s="49">
        <f>SUM(E12:E14)</f>
        <v>214999.8</v>
      </c>
      <c r="F15" s="50"/>
      <c r="G15" s="49">
        <f>SUM(G12:G14)</f>
        <v>150499.86</v>
      </c>
      <c r="H15" s="49">
        <f>SUM(H12:H14)</f>
        <v>64499.94</v>
      </c>
      <c r="I15" s="51"/>
      <c r="J15" s="52"/>
      <c r="K15" s="52">
        <f>SUM(K12:K14)</f>
        <v>473200</v>
      </c>
    </row>
    <row r="16" spans="1:11" ht="15" customHeight="1">
      <c r="A16" s="4"/>
      <c r="B16" s="53" t="s">
        <v>15</v>
      </c>
      <c r="C16" s="40"/>
      <c r="D16" s="38"/>
      <c r="E16" s="42"/>
      <c r="F16" s="43"/>
      <c r="G16" s="42"/>
      <c r="H16" s="42"/>
      <c r="I16" s="44"/>
      <c r="J16" s="45"/>
      <c r="K16" s="45"/>
    </row>
    <row r="17" spans="1:11" ht="15" customHeight="1">
      <c r="A17" s="4"/>
      <c r="B17" s="57" t="s">
        <v>16</v>
      </c>
      <c r="C17" s="58">
        <v>19.23</v>
      </c>
      <c r="D17" s="59">
        <v>2080</v>
      </c>
      <c r="E17" s="149">
        <f>D17*C17+2</f>
        <v>40000.4</v>
      </c>
      <c r="F17" s="61">
        <v>0.35</v>
      </c>
      <c r="G17" s="60">
        <f>E17*F17</f>
        <v>14000.14</v>
      </c>
      <c r="H17" s="60">
        <f>E17-G17</f>
        <v>26000.260000000002</v>
      </c>
      <c r="I17" s="62">
        <f>D17*F17</f>
        <v>728</v>
      </c>
      <c r="J17" s="63">
        <v>60</v>
      </c>
      <c r="K17" s="63">
        <f>I17*J17</f>
        <v>43680</v>
      </c>
    </row>
    <row r="18" spans="1:11" ht="15" customHeight="1">
      <c r="A18" s="4"/>
      <c r="B18" s="30"/>
      <c r="C18" s="64"/>
      <c r="D18" s="32" t="s">
        <v>10</v>
      </c>
      <c r="E18" s="65">
        <f>E17</f>
        <v>40000.4</v>
      </c>
      <c r="F18" s="66"/>
      <c r="G18" s="65">
        <f>G17</f>
        <v>14000.14</v>
      </c>
      <c r="H18" s="65">
        <f>H17</f>
        <v>26000.260000000002</v>
      </c>
      <c r="I18" s="67"/>
      <c r="J18" s="68"/>
      <c r="K18" s="68">
        <f>K17</f>
        <v>43680</v>
      </c>
    </row>
    <row r="19" spans="1:11" ht="15" customHeight="1">
      <c r="A19" s="4"/>
      <c r="B19" s="53" t="s">
        <v>17</v>
      </c>
      <c r="C19" s="40"/>
      <c r="D19" s="38"/>
      <c r="E19" s="42"/>
      <c r="F19" s="43"/>
      <c r="G19" s="42"/>
      <c r="H19" s="42"/>
      <c r="I19" s="44"/>
      <c r="J19" s="45"/>
      <c r="K19" s="45"/>
    </row>
    <row r="20" spans="1:11" ht="15" customHeight="1">
      <c r="A20" s="4"/>
      <c r="B20" s="57" t="s">
        <v>28</v>
      </c>
      <c r="C20" s="58">
        <v>50</v>
      </c>
      <c r="D20" s="59">
        <v>1600</v>
      </c>
      <c r="E20" s="149">
        <f>D20*C20</f>
        <v>80000</v>
      </c>
      <c r="F20" s="61">
        <v>1</v>
      </c>
      <c r="G20" s="60">
        <v>80000</v>
      </c>
      <c r="H20" s="60">
        <v>0</v>
      </c>
      <c r="I20" s="62">
        <f>D20*F20</f>
        <v>1600</v>
      </c>
      <c r="J20" s="63">
        <v>120</v>
      </c>
      <c r="K20" s="63">
        <f>I20*J20</f>
        <v>192000</v>
      </c>
    </row>
    <row r="21" spans="1:11" ht="15" customHeight="1">
      <c r="A21" s="4"/>
      <c r="B21" s="30"/>
      <c r="C21" s="31"/>
      <c r="D21" s="32" t="s">
        <v>10</v>
      </c>
      <c r="E21" s="65">
        <f>E20</f>
        <v>80000</v>
      </c>
      <c r="F21" s="66"/>
      <c r="G21" s="65">
        <f>G20</f>
        <v>80000</v>
      </c>
      <c r="H21" s="65">
        <f>H20</f>
        <v>0</v>
      </c>
      <c r="I21" s="67"/>
      <c r="J21" s="68"/>
      <c r="K21" s="68">
        <f>K20</f>
        <v>192000</v>
      </c>
    </row>
    <row r="22" spans="1:11" ht="7.5" customHeight="1">
      <c r="A22" s="4"/>
      <c r="B22" s="30"/>
      <c r="C22" s="31"/>
      <c r="D22" s="31"/>
      <c r="E22" s="65"/>
      <c r="F22" s="69"/>
      <c r="G22" s="65"/>
      <c r="H22" s="65"/>
      <c r="I22" s="65"/>
      <c r="J22" s="70"/>
      <c r="K22" s="68"/>
    </row>
    <row r="23" spans="1:11" ht="15" customHeight="1">
      <c r="A23" s="4"/>
      <c r="B23" s="46"/>
      <c r="C23" s="71"/>
      <c r="D23" s="71" t="s">
        <v>68</v>
      </c>
      <c r="E23" s="49">
        <f>SUM(E10+E15+E18+E21)</f>
        <v>585000.2</v>
      </c>
      <c r="F23" s="69"/>
      <c r="G23" s="65"/>
      <c r="H23" s="65"/>
      <c r="I23" s="65"/>
      <c r="J23" s="70"/>
      <c r="K23" s="68"/>
    </row>
    <row r="24" spans="2:11" ht="7.5" customHeight="1">
      <c r="B24" s="30"/>
      <c r="C24" s="31"/>
      <c r="D24" s="31"/>
      <c r="E24" s="64"/>
      <c r="F24" s="69"/>
      <c r="G24" s="65"/>
      <c r="H24" s="65"/>
      <c r="I24" s="65"/>
      <c r="J24" s="70"/>
      <c r="K24" s="70"/>
    </row>
    <row r="25" spans="1:15" s="5" customFormat="1" ht="15" customHeight="1">
      <c r="A25" s="1"/>
      <c r="B25" s="46"/>
      <c r="C25" s="71"/>
      <c r="D25" s="71"/>
      <c r="E25" s="56"/>
      <c r="F25" s="71" t="s">
        <v>69</v>
      </c>
      <c r="G25" s="49">
        <f>SUM(G10+G15+G18+G21)</f>
        <v>419500</v>
      </c>
      <c r="H25" s="65"/>
      <c r="I25" s="65"/>
      <c r="J25" s="70"/>
      <c r="O25" s="21"/>
    </row>
    <row r="26" spans="1:15" s="5" customFormat="1" ht="7.5" customHeight="1">
      <c r="A26" s="4"/>
      <c r="B26" s="72"/>
      <c r="C26" s="31"/>
      <c r="D26" s="73"/>
      <c r="E26" s="64"/>
      <c r="F26" s="69"/>
      <c r="G26" s="64"/>
      <c r="H26" s="65"/>
      <c r="I26" s="65"/>
      <c r="J26" s="70"/>
      <c r="K26" s="70"/>
      <c r="O26" s="21"/>
    </row>
    <row r="27" spans="1:15" s="5" customFormat="1" ht="15" customHeight="1">
      <c r="A27" s="1"/>
      <c r="B27" s="46"/>
      <c r="C27" s="71"/>
      <c r="D27" s="71"/>
      <c r="E27" s="56"/>
      <c r="F27" s="74"/>
      <c r="G27" s="71" t="s">
        <v>70</v>
      </c>
      <c r="H27" s="49">
        <f>SUM(H10+H15+H18+H21)</f>
        <v>165500.2</v>
      </c>
      <c r="I27" s="65"/>
      <c r="J27" s="70"/>
      <c r="K27" s="70">
        <f>SUM(1233040+522988+52299)</f>
        <v>1808327</v>
      </c>
      <c r="M27" s="10" t="s">
        <v>24</v>
      </c>
      <c r="N27" s="10"/>
      <c r="O27" s="22"/>
    </row>
    <row r="28" spans="1:15" s="5" customFormat="1" ht="7.5" customHeight="1" thickBot="1">
      <c r="A28" s="8"/>
      <c r="B28" s="75"/>
      <c r="C28" s="76"/>
      <c r="D28" s="77"/>
      <c r="E28" s="78"/>
      <c r="F28" s="79"/>
      <c r="G28" s="80"/>
      <c r="H28" s="80"/>
      <c r="I28" s="80"/>
      <c r="J28" s="81"/>
      <c r="K28" s="81"/>
      <c r="O28" s="21"/>
    </row>
    <row r="29" spans="1:15" ht="15" customHeight="1" thickTop="1">
      <c r="A29" s="15">
        <v>4111</v>
      </c>
      <c r="B29" s="82" t="s">
        <v>31</v>
      </c>
      <c r="C29" s="83"/>
      <c r="D29" s="23"/>
      <c r="E29" s="84"/>
      <c r="F29" s="85"/>
      <c r="G29" s="84"/>
      <c r="H29" s="84"/>
      <c r="I29" s="84"/>
      <c r="J29" s="86"/>
      <c r="K29" s="87">
        <f>SUM(K10+K15+K18+K21)</f>
        <v>1233040</v>
      </c>
      <c r="M29" s="2" t="s">
        <v>22</v>
      </c>
      <c r="O29" s="11" t="s">
        <v>23</v>
      </c>
    </row>
    <row r="30" spans="1:15" ht="15" customHeight="1">
      <c r="A30" s="15">
        <v>4112</v>
      </c>
      <c r="B30" s="23" t="s">
        <v>74</v>
      </c>
      <c r="C30" s="23"/>
      <c r="D30" s="23"/>
      <c r="E30" s="23"/>
      <c r="F30" s="23"/>
      <c r="G30" s="23"/>
      <c r="H30" s="23"/>
      <c r="I30" s="23"/>
      <c r="J30" s="88"/>
      <c r="K30" s="87">
        <f>K27*0.289+381</f>
        <v>522987.50299999997</v>
      </c>
      <c r="M30" s="2" t="s">
        <v>22</v>
      </c>
      <c r="O30" s="11" t="s">
        <v>23</v>
      </c>
    </row>
    <row r="31" spans="1:18" ht="15" customHeight="1">
      <c r="A31" s="7">
        <v>4113</v>
      </c>
      <c r="B31" s="24" t="s">
        <v>32</v>
      </c>
      <c r="C31" s="24"/>
      <c r="D31" s="24"/>
      <c r="E31" s="24"/>
      <c r="F31" s="24"/>
      <c r="G31" s="24"/>
      <c r="H31" s="24"/>
      <c r="I31" s="24"/>
      <c r="J31" s="89"/>
      <c r="K31" s="63">
        <f>K30*0.1</f>
        <v>52298.7503</v>
      </c>
      <c r="M31" s="10" t="s">
        <v>22</v>
      </c>
      <c r="N31" s="9"/>
      <c r="O31" s="11" t="s">
        <v>23</v>
      </c>
      <c r="R31" s="5"/>
    </row>
    <row r="32" spans="1:15" s="5" customFormat="1" ht="15" customHeight="1">
      <c r="A32" s="16">
        <v>4110</v>
      </c>
      <c r="B32" s="90" t="s">
        <v>33</v>
      </c>
      <c r="C32" s="46"/>
      <c r="D32" s="91"/>
      <c r="E32" s="92"/>
      <c r="F32" s="92"/>
      <c r="G32" s="92"/>
      <c r="H32" s="92"/>
      <c r="I32" s="92"/>
      <c r="J32" s="93"/>
      <c r="K32" s="52">
        <f>SUM(K29:K31)+1</f>
        <v>1808327.2533</v>
      </c>
      <c r="M32" s="2" t="s">
        <v>21</v>
      </c>
      <c r="N32" s="2"/>
      <c r="O32" s="11" t="s">
        <v>19</v>
      </c>
    </row>
    <row r="33" spans="1:18" s="5" customFormat="1" ht="7.5" customHeight="1">
      <c r="A33" s="17"/>
      <c r="B33" s="94"/>
      <c r="C33" s="30"/>
      <c r="D33" s="95"/>
      <c r="E33" s="96"/>
      <c r="F33" s="96"/>
      <c r="G33" s="96"/>
      <c r="H33" s="96"/>
      <c r="I33" s="96"/>
      <c r="J33" s="97"/>
      <c r="K33" s="68"/>
      <c r="M33" s="2"/>
      <c r="N33" s="2"/>
      <c r="O33" s="11"/>
      <c r="R33" s="2"/>
    </row>
    <row r="34" spans="1:15" ht="15" customHeight="1">
      <c r="A34" s="15">
        <v>4151</v>
      </c>
      <c r="B34" s="28" t="s">
        <v>34</v>
      </c>
      <c r="C34" s="23"/>
      <c r="D34" s="29"/>
      <c r="E34" s="29"/>
      <c r="F34" s="29"/>
      <c r="G34" s="29"/>
      <c r="H34" s="29"/>
      <c r="I34" s="29"/>
      <c r="J34" s="98"/>
      <c r="K34" s="45">
        <f>K29*0.145</f>
        <v>178790.8</v>
      </c>
      <c r="M34" s="2" t="s">
        <v>22</v>
      </c>
      <c r="O34" s="11" t="s">
        <v>23</v>
      </c>
    </row>
    <row r="35" spans="1:16" ht="15" customHeight="1">
      <c r="A35" s="6">
        <v>4152</v>
      </c>
      <c r="B35" s="29" t="s">
        <v>35</v>
      </c>
      <c r="C35" s="23"/>
      <c r="D35" s="28"/>
      <c r="E35" s="28"/>
      <c r="F35" s="28"/>
      <c r="G35" s="28"/>
      <c r="H35" s="29"/>
      <c r="I35" s="29"/>
      <c r="J35" s="98"/>
      <c r="K35" s="45">
        <f>K30*0.125</f>
        <v>65373.437874999996</v>
      </c>
      <c r="M35" s="2" t="s">
        <v>22</v>
      </c>
      <c r="O35" s="11" t="s">
        <v>23</v>
      </c>
      <c r="P35" s="25">
        <v>56226</v>
      </c>
    </row>
    <row r="36" spans="1:16" ht="15" customHeight="1">
      <c r="A36" s="15">
        <v>4153</v>
      </c>
      <c r="B36" s="82" t="s">
        <v>36</v>
      </c>
      <c r="C36" s="23"/>
      <c r="D36" s="82"/>
      <c r="E36" s="82"/>
      <c r="F36" s="82"/>
      <c r="G36" s="82"/>
      <c r="H36" s="99"/>
      <c r="I36" s="99"/>
      <c r="J36" s="88"/>
      <c r="K36" s="87">
        <f>(K34+K35)*0.1</f>
        <v>24416.4237875</v>
      </c>
      <c r="M36" s="10" t="s">
        <v>22</v>
      </c>
      <c r="N36" s="9"/>
      <c r="O36" s="11" t="s">
        <v>23</v>
      </c>
      <c r="P36" s="26">
        <v>24244</v>
      </c>
    </row>
    <row r="37" spans="1:18" s="5" customFormat="1" ht="15" customHeight="1">
      <c r="A37" s="16">
        <v>4150</v>
      </c>
      <c r="B37" s="46" t="s">
        <v>37</v>
      </c>
      <c r="C37" s="46"/>
      <c r="D37" s="46"/>
      <c r="E37" s="46"/>
      <c r="F37" s="46"/>
      <c r="G37" s="46"/>
      <c r="H37" s="46"/>
      <c r="I37" s="46"/>
      <c r="J37" s="100"/>
      <c r="K37" s="52">
        <f>SUM(K34:K36)</f>
        <v>268580.6616625</v>
      </c>
      <c r="M37" s="2" t="s">
        <v>21</v>
      </c>
      <c r="N37" s="2"/>
      <c r="O37" s="11" t="s">
        <v>19</v>
      </c>
      <c r="R37" s="2"/>
    </row>
    <row r="38" spans="1:11" ht="7.5" customHeight="1">
      <c r="A38" s="18"/>
      <c r="B38" s="29"/>
      <c r="C38" s="29"/>
      <c r="D38" s="29"/>
      <c r="E38" s="29"/>
      <c r="F38" s="29"/>
      <c r="G38" s="29"/>
      <c r="H38" s="23"/>
      <c r="I38" s="23"/>
      <c r="J38" s="29"/>
      <c r="K38" s="45"/>
    </row>
    <row r="39" spans="1:18" s="5" customFormat="1" ht="15" customHeight="1">
      <c r="A39" s="16">
        <v>4170</v>
      </c>
      <c r="B39" s="46" t="s">
        <v>38</v>
      </c>
      <c r="C39" s="46"/>
      <c r="D39" s="46"/>
      <c r="E39" s="46"/>
      <c r="F39" s="46"/>
      <c r="G39" s="46"/>
      <c r="H39" s="46"/>
      <c r="I39" s="46"/>
      <c r="J39" s="46"/>
      <c r="K39" s="52">
        <f>-K30</f>
        <v>-522987.50299999997</v>
      </c>
      <c r="M39" s="2" t="s">
        <v>21</v>
      </c>
      <c r="N39" s="2"/>
      <c r="O39" s="11" t="s">
        <v>19</v>
      </c>
      <c r="R39" s="2"/>
    </row>
    <row r="40" spans="1:11" ht="7.5" customHeight="1">
      <c r="A40" s="17"/>
      <c r="B40" s="23"/>
      <c r="C40" s="23"/>
      <c r="D40" s="23"/>
      <c r="E40" s="23"/>
      <c r="F40" s="23"/>
      <c r="G40" s="23"/>
      <c r="H40" s="23"/>
      <c r="I40" s="23"/>
      <c r="J40" s="23"/>
      <c r="K40" s="87"/>
    </row>
    <row r="41" spans="1:18" s="5" customFormat="1" ht="15" customHeight="1">
      <c r="A41" s="16">
        <v>4190</v>
      </c>
      <c r="B41" s="46" t="s">
        <v>39</v>
      </c>
      <c r="C41" s="46"/>
      <c r="D41" s="46"/>
      <c r="E41" s="46"/>
      <c r="F41" s="46"/>
      <c r="G41" s="46"/>
      <c r="H41" s="46"/>
      <c r="I41" s="46"/>
      <c r="J41" s="46"/>
      <c r="K41" s="52">
        <f>-K34-K35-12424</f>
        <v>-256588.237875</v>
      </c>
      <c r="M41" s="9" t="s">
        <v>21</v>
      </c>
      <c r="N41" s="9"/>
      <c r="O41" s="11" t="s">
        <v>19</v>
      </c>
      <c r="R41" s="2"/>
    </row>
    <row r="42" spans="1:14" ht="7.5" customHeight="1" thickBot="1">
      <c r="A42" s="18"/>
      <c r="B42" s="101"/>
      <c r="C42" s="101"/>
      <c r="D42" s="101"/>
      <c r="E42" s="101"/>
      <c r="F42" s="101"/>
      <c r="G42" s="101"/>
      <c r="H42" s="101"/>
      <c r="I42" s="101"/>
      <c r="J42" s="101"/>
      <c r="K42" s="102"/>
      <c r="M42" s="12"/>
      <c r="N42" s="9"/>
    </row>
    <row r="43" spans="1:15" ht="15" customHeight="1" thickTop="1">
      <c r="A43" s="19"/>
      <c r="B43" s="30" t="s">
        <v>40</v>
      </c>
      <c r="C43" s="29"/>
      <c r="D43" s="30"/>
      <c r="E43" s="30"/>
      <c r="F43" s="30"/>
      <c r="G43" s="30"/>
      <c r="H43" s="30"/>
      <c r="I43" s="30"/>
      <c r="J43" s="30"/>
      <c r="K43" s="68">
        <f>SUM(K32+K37+K39+K41)</f>
        <v>1297332.1740874997</v>
      </c>
      <c r="M43" s="2" t="s">
        <v>20</v>
      </c>
      <c r="O43" s="11" t="s">
        <v>19</v>
      </c>
    </row>
    <row r="44" spans="1:18" s="5" customFormat="1" ht="15" customHeight="1">
      <c r="A44" s="20"/>
      <c r="B44" s="103"/>
      <c r="C44" s="33"/>
      <c r="D44" s="33"/>
      <c r="E44" s="33"/>
      <c r="F44" s="33"/>
      <c r="G44" s="33"/>
      <c r="H44" s="33"/>
      <c r="I44" s="33"/>
      <c r="J44" s="33"/>
      <c r="K44" s="104"/>
      <c r="M44" s="2"/>
      <c r="N44" s="2"/>
      <c r="O44" s="11"/>
      <c r="R44" s="2"/>
    </row>
    <row r="45" spans="1:15" ht="15" customHeight="1">
      <c r="A45" s="17"/>
      <c r="B45" s="53" t="s">
        <v>91</v>
      </c>
      <c r="C45" s="29"/>
      <c r="D45" s="53"/>
      <c r="E45" s="53"/>
      <c r="F45" s="53"/>
      <c r="G45" s="53"/>
      <c r="H45" s="53"/>
      <c r="I45" s="53"/>
      <c r="J45" s="53"/>
      <c r="K45" s="105">
        <f>G25</f>
        <v>419500</v>
      </c>
      <c r="M45" s="2" t="s">
        <v>20</v>
      </c>
      <c r="O45" s="11" t="s">
        <v>19</v>
      </c>
    </row>
    <row r="46" spans="1:15" ht="15" customHeight="1">
      <c r="A46" s="4"/>
      <c r="B46" s="33" t="s">
        <v>92</v>
      </c>
      <c r="C46" s="23"/>
      <c r="D46" s="30"/>
      <c r="E46" s="30"/>
      <c r="F46" s="30"/>
      <c r="G46" s="30"/>
      <c r="H46" s="30"/>
      <c r="I46" s="30"/>
      <c r="J46" s="30"/>
      <c r="K46" s="105">
        <f>K43*0.485</f>
        <v>629206.1044324373</v>
      </c>
      <c r="M46" s="2" t="s">
        <v>20</v>
      </c>
      <c r="O46" s="11" t="s">
        <v>19</v>
      </c>
    </row>
    <row r="47" spans="1:15" ht="15" customHeight="1" thickBot="1">
      <c r="A47" s="110"/>
      <c r="B47" s="111" t="s">
        <v>41</v>
      </c>
      <c r="C47" s="112"/>
      <c r="D47" s="111"/>
      <c r="E47" s="111"/>
      <c r="F47" s="111"/>
      <c r="G47" s="111"/>
      <c r="H47" s="111"/>
      <c r="I47" s="111"/>
      <c r="J47" s="111"/>
      <c r="K47" s="113">
        <f>SUM(K45:K46)</f>
        <v>1048706.1044324373</v>
      </c>
      <c r="M47" s="2" t="s">
        <v>20</v>
      </c>
      <c r="O47" s="11" t="s">
        <v>19</v>
      </c>
    </row>
    <row r="48" spans="1:11" ht="8.25" customHeight="1" thickTop="1">
      <c r="A48" s="4"/>
      <c r="B48" s="30"/>
      <c r="C48" s="23"/>
      <c r="D48" s="30"/>
      <c r="E48" s="30"/>
      <c r="F48" s="30"/>
      <c r="G48" s="30"/>
      <c r="H48" s="30"/>
      <c r="I48" s="30"/>
      <c r="J48" s="30"/>
      <c r="K48" s="68"/>
    </row>
    <row r="49" spans="1:11" ht="14.25" customHeight="1">
      <c r="A49" s="4"/>
      <c r="B49" s="30" t="s">
        <v>42</v>
      </c>
      <c r="C49" s="23"/>
      <c r="D49" s="30"/>
      <c r="E49" s="30"/>
      <c r="F49" s="30"/>
      <c r="G49" s="30"/>
      <c r="H49" s="30"/>
      <c r="I49" s="30"/>
      <c r="J49" s="30"/>
      <c r="K49" s="68">
        <f>K43-K47</f>
        <v>248626.0696550624</v>
      </c>
    </row>
    <row r="50" spans="2:11" ht="7.5" customHeight="1">
      <c r="B50" s="29"/>
      <c r="C50" s="29"/>
      <c r="D50" s="29"/>
      <c r="E50" s="29"/>
      <c r="F50" s="29"/>
      <c r="G50" s="29"/>
      <c r="H50" s="29"/>
      <c r="I50" s="29"/>
      <c r="J50" s="29"/>
      <c r="K50" s="45"/>
    </row>
    <row r="51" spans="1:15" ht="15" customHeight="1">
      <c r="A51" s="4"/>
      <c r="B51" s="53" t="s">
        <v>107</v>
      </c>
      <c r="C51" s="29"/>
      <c r="D51" s="53"/>
      <c r="E51" s="53"/>
      <c r="F51" s="53"/>
      <c r="G51" s="53"/>
      <c r="H51" s="53"/>
      <c r="I51" s="53"/>
      <c r="J51" s="53"/>
      <c r="K51" s="105">
        <v>17566</v>
      </c>
      <c r="M51" s="2" t="s">
        <v>20</v>
      </c>
      <c r="O51" s="11" t="s">
        <v>19</v>
      </c>
    </row>
    <row r="52" spans="1:18" ht="7.5" customHeight="1" thickBot="1">
      <c r="A52" s="8"/>
      <c r="B52" s="101"/>
      <c r="C52" s="101"/>
      <c r="D52" s="29"/>
      <c r="E52" s="29"/>
      <c r="F52" s="29"/>
      <c r="G52" s="29"/>
      <c r="H52" s="29"/>
      <c r="I52" s="29"/>
      <c r="J52" s="29"/>
      <c r="K52" s="45"/>
      <c r="M52" s="12"/>
      <c r="N52" s="9"/>
      <c r="R52" s="5"/>
    </row>
    <row r="53" spans="2:18" ht="15" customHeight="1" thickTop="1">
      <c r="B53" s="30" t="s">
        <v>43</v>
      </c>
      <c r="C53" s="29"/>
      <c r="D53" s="106"/>
      <c r="E53" s="106"/>
      <c r="F53" s="106"/>
      <c r="G53" s="106"/>
      <c r="H53" s="106"/>
      <c r="I53" s="106"/>
      <c r="J53" s="106"/>
      <c r="K53" s="107">
        <f>K49+K51</f>
        <v>266192.0696550624</v>
      </c>
      <c r="M53" s="2" t="s">
        <v>20</v>
      </c>
      <c r="O53" s="11" t="s">
        <v>19</v>
      </c>
      <c r="R53" s="5"/>
    </row>
    <row r="54" spans="2:18" ht="9" customHeight="1">
      <c r="B54" s="29"/>
      <c r="C54" s="29"/>
      <c r="D54" s="29"/>
      <c r="E54" s="29"/>
      <c r="F54" s="29"/>
      <c r="G54" s="29"/>
      <c r="H54" s="29"/>
      <c r="I54" s="29"/>
      <c r="J54" s="29"/>
      <c r="K54" s="108"/>
      <c r="R54" s="5"/>
    </row>
    <row r="55" spans="2:15" ht="15" customHeight="1">
      <c r="B55" s="53" t="s">
        <v>44</v>
      </c>
      <c r="C55" s="29"/>
      <c r="D55" s="29"/>
      <c r="E55" s="29"/>
      <c r="F55" s="29"/>
      <c r="G55" s="29"/>
      <c r="H55" s="29"/>
      <c r="I55" s="29"/>
      <c r="J55" s="29"/>
      <c r="K55" s="109">
        <f>K53/K43</f>
        <v>0.20518420414747907</v>
      </c>
      <c r="O55" s="11" t="s">
        <v>23</v>
      </c>
    </row>
    <row r="56" spans="2:11" ht="6" customHeight="1">
      <c r="B56" s="29"/>
      <c r="C56" s="29"/>
      <c r="D56" s="29"/>
      <c r="E56" s="29"/>
      <c r="F56" s="29"/>
      <c r="G56" s="29"/>
      <c r="H56" s="29"/>
      <c r="I56" s="29"/>
      <c r="J56" s="29"/>
      <c r="K56" s="108"/>
    </row>
    <row r="57" spans="1:15" s="5" customFormat="1" ht="15" customHeight="1">
      <c r="A57" s="1"/>
      <c r="B57" s="53" t="s">
        <v>45</v>
      </c>
      <c r="C57" s="53"/>
      <c r="D57" s="53"/>
      <c r="E57" s="53"/>
      <c r="F57" s="53"/>
      <c r="G57" s="53"/>
      <c r="H57" s="53"/>
      <c r="I57" s="53"/>
      <c r="J57" s="53"/>
      <c r="K57" s="109">
        <f>G25/E23</f>
        <v>0.7170937719337532</v>
      </c>
      <c r="O57" s="11" t="s">
        <v>23</v>
      </c>
    </row>
    <row r="58" ht="7.5" customHeight="1"/>
    <row r="59" ht="15" customHeight="1">
      <c r="B59" s="5" t="s">
        <v>97</v>
      </c>
    </row>
    <row r="60" ht="15" customHeight="1">
      <c r="B60" s="5" t="s">
        <v>98</v>
      </c>
    </row>
    <row r="61" ht="6.75" customHeight="1"/>
    <row r="62" spans="1:2" ht="15" customHeight="1">
      <c r="A62" s="13" t="s">
        <v>25</v>
      </c>
      <c r="B62" s="14" t="s">
        <v>26</v>
      </c>
    </row>
    <row r="63" ht="15" customHeight="1">
      <c r="B63" s="2" t="s">
        <v>30</v>
      </c>
    </row>
    <row r="65" spans="2:9" ht="15" customHeight="1">
      <c r="B65" s="123" t="s">
        <v>71</v>
      </c>
      <c r="C65" s="117"/>
      <c r="D65" s="114"/>
      <c r="E65" s="117"/>
      <c r="F65" s="119"/>
      <c r="G65" s="117"/>
      <c r="H65" s="119"/>
      <c r="I65" s="119"/>
    </row>
    <row r="66" spans="2:9" ht="15" customHeight="1">
      <c r="B66" s="114" t="s">
        <v>90</v>
      </c>
      <c r="C66" s="117"/>
      <c r="D66" s="124">
        <f>428400/428400</f>
        <v>1</v>
      </c>
      <c r="E66" s="114" t="s">
        <v>46</v>
      </c>
      <c r="F66" s="119"/>
      <c r="G66" s="125"/>
      <c r="H66" s="124"/>
      <c r="I66" s="115"/>
    </row>
    <row r="67" spans="2:9" ht="15" customHeight="1">
      <c r="B67" s="114" t="s">
        <v>93</v>
      </c>
      <c r="C67" s="117"/>
      <c r="D67" s="126">
        <f>K46/G25</f>
        <v>1.4998953621750593</v>
      </c>
      <c r="E67" s="114" t="s">
        <v>88</v>
      </c>
      <c r="F67" s="117"/>
      <c r="G67" s="117"/>
      <c r="H67" s="124"/>
      <c r="I67" s="114"/>
    </row>
    <row r="68" spans="2:9" ht="15" customHeight="1">
      <c r="B68" s="120" t="s">
        <v>47</v>
      </c>
      <c r="C68" s="117"/>
      <c r="D68" s="127">
        <f>SUM(D66:D67)</f>
        <v>2.4998953621750593</v>
      </c>
      <c r="E68" s="114" t="s">
        <v>89</v>
      </c>
      <c r="F68" s="117"/>
      <c r="G68" s="117"/>
      <c r="H68" s="127"/>
      <c r="I68" s="114"/>
    </row>
    <row r="69" spans="2:9" ht="15" customHeight="1">
      <c r="B69" s="116" t="s">
        <v>72</v>
      </c>
      <c r="C69" s="117"/>
      <c r="D69" s="128">
        <v>0.62</v>
      </c>
      <c r="E69" s="120" t="s">
        <v>73</v>
      </c>
      <c r="F69" s="114" t="s">
        <v>94</v>
      </c>
      <c r="G69" s="117"/>
      <c r="H69" s="124"/>
      <c r="I69" s="114"/>
    </row>
    <row r="70" spans="2:9" ht="15" customHeight="1">
      <c r="B70" s="120" t="s">
        <v>48</v>
      </c>
      <c r="C70" s="117"/>
      <c r="D70" s="129">
        <f>SUM(D68:D69)</f>
        <v>3.1198953621750594</v>
      </c>
      <c r="E70" s="117"/>
      <c r="F70" s="117"/>
      <c r="G70" s="117"/>
      <c r="H70" s="127"/>
      <c r="I70" s="114"/>
    </row>
    <row r="71" spans="2:9" ht="15" customHeight="1">
      <c r="B71" s="117"/>
      <c r="C71" s="117"/>
      <c r="D71" s="117"/>
      <c r="E71" s="117"/>
      <c r="F71" s="117"/>
      <c r="G71" s="117"/>
      <c r="H71" s="117"/>
      <c r="I71" s="117"/>
    </row>
    <row r="72" spans="2:9" ht="15" customHeight="1">
      <c r="B72" s="130" t="s">
        <v>49</v>
      </c>
      <c r="C72" s="117"/>
      <c r="D72" s="117"/>
      <c r="E72" s="117"/>
      <c r="F72" s="117"/>
      <c r="G72" s="117"/>
      <c r="H72" s="130" t="s">
        <v>50</v>
      </c>
      <c r="I72" s="130"/>
    </row>
    <row r="73" spans="2:9" ht="15" customHeight="1">
      <c r="B73" s="114" t="s">
        <v>51</v>
      </c>
      <c r="C73" s="131">
        <f>C8</f>
        <v>60.1</v>
      </c>
      <c r="D73" s="122" t="s">
        <v>52</v>
      </c>
      <c r="E73" s="121">
        <v>3.12</v>
      </c>
      <c r="F73" s="118" t="s">
        <v>53</v>
      </c>
      <c r="G73" s="131">
        <f aca="true" t="shared" si="0" ref="G73:G78">SUM(E73*C73)</f>
        <v>187.512</v>
      </c>
      <c r="H73" s="132">
        <v>180</v>
      </c>
      <c r="I73" s="133" t="s">
        <v>25</v>
      </c>
    </row>
    <row r="74" spans="2:9" ht="15" customHeight="1">
      <c r="B74" s="114" t="s">
        <v>54</v>
      </c>
      <c r="C74" s="131">
        <f>C9</f>
        <v>60.1</v>
      </c>
      <c r="D74" s="122" t="s">
        <v>52</v>
      </c>
      <c r="E74" s="121">
        <v>3.12</v>
      </c>
      <c r="F74" s="118" t="s">
        <v>53</v>
      </c>
      <c r="G74" s="131">
        <f t="shared" si="0"/>
        <v>187.512</v>
      </c>
      <c r="H74" s="132">
        <v>180</v>
      </c>
      <c r="I74" s="133" t="s">
        <v>25</v>
      </c>
    </row>
    <row r="75" spans="2:9" ht="15" customHeight="1">
      <c r="B75" s="114" t="s">
        <v>55</v>
      </c>
      <c r="C75" s="131">
        <f>C12</f>
        <v>38.46</v>
      </c>
      <c r="D75" s="122" t="s">
        <v>52</v>
      </c>
      <c r="E75" s="121">
        <v>3.12</v>
      </c>
      <c r="F75" s="118" t="s">
        <v>53</v>
      </c>
      <c r="G75" s="131">
        <f t="shared" si="0"/>
        <v>119.99520000000001</v>
      </c>
      <c r="H75" s="132">
        <v>120</v>
      </c>
      <c r="I75" s="133" t="s">
        <v>56</v>
      </c>
    </row>
    <row r="76" spans="2:9" ht="15" customHeight="1">
      <c r="B76" s="114" t="s">
        <v>57</v>
      </c>
      <c r="C76" s="131">
        <f>C13</f>
        <v>36.06</v>
      </c>
      <c r="D76" s="122" t="s">
        <v>52</v>
      </c>
      <c r="E76" s="121">
        <v>3.12</v>
      </c>
      <c r="F76" s="118" t="s">
        <v>53</v>
      </c>
      <c r="G76" s="131">
        <f t="shared" si="0"/>
        <v>112.50720000000001</v>
      </c>
      <c r="H76" s="132">
        <v>115</v>
      </c>
      <c r="I76" s="133" t="s">
        <v>56</v>
      </c>
    </row>
    <row r="77" spans="2:9" ht="15" customHeight="1">
      <c r="B77" s="114" t="s">
        <v>58</v>
      </c>
      <c r="C77" s="131">
        <f>C14</f>
        <v>28.85</v>
      </c>
      <c r="D77" s="122" t="s">
        <v>52</v>
      </c>
      <c r="E77" s="121">
        <v>3.12</v>
      </c>
      <c r="F77" s="118" t="s">
        <v>53</v>
      </c>
      <c r="G77" s="131">
        <f t="shared" si="0"/>
        <v>90.012</v>
      </c>
      <c r="H77" s="132">
        <v>90</v>
      </c>
      <c r="I77" s="133" t="s">
        <v>56</v>
      </c>
    </row>
    <row r="78" spans="2:9" ht="15" customHeight="1">
      <c r="B78" s="114" t="s">
        <v>15</v>
      </c>
      <c r="C78" s="131">
        <f>C17</f>
        <v>19.23</v>
      </c>
      <c r="D78" s="122" t="s">
        <v>52</v>
      </c>
      <c r="E78" s="121">
        <v>3.12</v>
      </c>
      <c r="F78" s="118" t="s">
        <v>53</v>
      </c>
      <c r="G78" s="131">
        <f t="shared" si="0"/>
        <v>59.997600000000006</v>
      </c>
      <c r="H78" s="132">
        <v>60</v>
      </c>
      <c r="I78" s="133" t="s">
        <v>56</v>
      </c>
    </row>
    <row r="79" spans="2:9" ht="15" customHeight="1">
      <c r="B79" s="134" t="s">
        <v>75</v>
      </c>
      <c r="C79" s="117"/>
      <c r="D79" s="131"/>
      <c r="E79" s="122"/>
      <c r="F79" s="121"/>
      <c r="G79" s="118"/>
      <c r="H79" s="131"/>
      <c r="I79" s="132"/>
    </row>
    <row r="80" spans="2:9" ht="15" customHeight="1">
      <c r="B80" s="134" t="s">
        <v>103</v>
      </c>
      <c r="C80" s="117"/>
      <c r="D80" s="117"/>
      <c r="E80" s="117"/>
      <c r="F80" s="117"/>
      <c r="G80" s="117"/>
      <c r="H80" s="117"/>
      <c r="I80" s="117"/>
    </row>
    <row r="81" spans="2:9" ht="15" customHeight="1">
      <c r="B81" s="134"/>
      <c r="C81" s="117"/>
      <c r="D81" s="117"/>
      <c r="E81" s="117"/>
      <c r="F81" s="117"/>
      <c r="G81" s="117"/>
      <c r="H81" s="117"/>
      <c r="I81" s="117"/>
    </row>
    <row r="82" spans="2:9" ht="15" customHeight="1">
      <c r="B82" s="135" t="s">
        <v>59</v>
      </c>
      <c r="C82" s="117"/>
      <c r="D82" s="117"/>
      <c r="E82" s="117"/>
      <c r="F82" s="117"/>
      <c r="G82" s="117"/>
      <c r="H82" s="117"/>
      <c r="I82" s="117"/>
    </row>
    <row r="83" spans="2:9" ht="15" customHeight="1">
      <c r="B83" s="135"/>
      <c r="C83" s="143" t="s">
        <v>76</v>
      </c>
      <c r="D83" s="144" t="s">
        <v>85</v>
      </c>
      <c r="E83" s="144" t="s">
        <v>78</v>
      </c>
      <c r="F83" s="144" t="s">
        <v>80</v>
      </c>
      <c r="G83" s="144" t="s">
        <v>82</v>
      </c>
      <c r="H83" s="145"/>
      <c r="I83" s="145"/>
    </row>
    <row r="84" spans="2:9" ht="12" customHeight="1">
      <c r="B84" s="136"/>
      <c r="C84" s="146" t="s">
        <v>77</v>
      </c>
      <c r="D84" s="147" t="s">
        <v>86</v>
      </c>
      <c r="E84" s="147" t="s">
        <v>79</v>
      </c>
      <c r="F84" s="147" t="s">
        <v>81</v>
      </c>
      <c r="G84" s="147" t="s">
        <v>83</v>
      </c>
      <c r="H84" s="147" t="s">
        <v>84</v>
      </c>
      <c r="I84" s="148" t="s">
        <v>60</v>
      </c>
    </row>
    <row r="85" spans="2:9" ht="15" customHeight="1">
      <c r="B85" s="137" t="s">
        <v>61</v>
      </c>
      <c r="C85" s="138">
        <v>19200</v>
      </c>
      <c r="D85" s="138">
        <v>6000</v>
      </c>
      <c r="E85" s="139">
        <f>SUM(C85/D85)</f>
        <v>3.2</v>
      </c>
      <c r="F85" s="139">
        <v>2.5</v>
      </c>
      <c r="G85" s="139">
        <f>SUM(E85-F85)</f>
        <v>0.7000000000000002</v>
      </c>
      <c r="H85" s="140">
        <f>SUM(D85*G85)</f>
        <v>4200.000000000001</v>
      </c>
      <c r="I85" s="141">
        <f>SUM(H85/C85)</f>
        <v>0.21875000000000006</v>
      </c>
    </row>
    <row r="86" spans="2:9" ht="15" customHeight="1">
      <c r="B86" s="137" t="s">
        <v>62</v>
      </c>
      <c r="C86" s="138">
        <v>29500</v>
      </c>
      <c r="D86" s="138">
        <v>10000</v>
      </c>
      <c r="E86" s="139">
        <f>SUM(C86/D86)</f>
        <v>2.95</v>
      </c>
      <c r="F86" s="139">
        <v>2.5</v>
      </c>
      <c r="G86" s="139">
        <f>SUM(E86-F86)</f>
        <v>0.4500000000000002</v>
      </c>
      <c r="H86" s="140">
        <f>SUM(D86*G86)</f>
        <v>4500.000000000002</v>
      </c>
      <c r="I86" s="141">
        <f>SUM(H86/C86)</f>
        <v>0.152542372881356</v>
      </c>
    </row>
    <row r="87" spans="2:9" ht="15" customHeight="1">
      <c r="B87" s="137" t="s">
        <v>63</v>
      </c>
      <c r="C87" s="138">
        <v>13475</v>
      </c>
      <c r="D87" s="138">
        <v>5500</v>
      </c>
      <c r="E87" s="139">
        <f>SUM(C87/D87)</f>
        <v>2.45</v>
      </c>
      <c r="F87" s="139">
        <v>2.5</v>
      </c>
      <c r="G87" s="139">
        <f>SUM(E87-F87)</f>
        <v>-0.04999999999999982</v>
      </c>
      <c r="H87" s="140">
        <f>SUM(D87*G87)</f>
        <v>-274.99999999999903</v>
      </c>
      <c r="I87" s="141">
        <f>SUM(H87/C87)</f>
        <v>-0.02040816326530605</v>
      </c>
    </row>
    <row r="88" spans="2:9" ht="15" customHeight="1">
      <c r="B88" s="137" t="s">
        <v>95</v>
      </c>
      <c r="C88" s="137"/>
      <c r="D88" s="137"/>
      <c r="E88" s="137"/>
      <c r="F88" s="137"/>
      <c r="G88" s="137"/>
      <c r="H88" s="137"/>
      <c r="I88" s="137"/>
    </row>
    <row r="89" spans="2:9" ht="15" customHeight="1">
      <c r="B89" s="137" t="s">
        <v>64</v>
      </c>
      <c r="C89" s="137"/>
      <c r="D89" s="137"/>
      <c r="E89" s="137"/>
      <c r="F89" s="137"/>
      <c r="G89" s="137"/>
      <c r="H89" s="137"/>
      <c r="I89" s="117"/>
    </row>
    <row r="90" spans="2:9" ht="15" customHeight="1">
      <c r="B90" s="137" t="s">
        <v>65</v>
      </c>
      <c r="C90" s="137"/>
      <c r="D90" s="137"/>
      <c r="E90" s="137"/>
      <c r="F90" s="137"/>
      <c r="G90" s="137"/>
      <c r="H90" s="137"/>
      <c r="I90" s="117"/>
    </row>
    <row r="91" spans="2:9" ht="15" customHeight="1">
      <c r="B91" s="137" t="s">
        <v>100</v>
      </c>
      <c r="C91" s="137"/>
      <c r="D91" s="137"/>
      <c r="E91" s="137"/>
      <c r="F91" s="137"/>
      <c r="G91" s="137"/>
      <c r="H91" s="137"/>
      <c r="I91" s="117"/>
    </row>
    <row r="92" spans="2:8" ht="15" customHeight="1">
      <c r="B92" s="137" t="s">
        <v>99</v>
      </c>
      <c r="C92" s="137"/>
      <c r="D92" s="137"/>
      <c r="E92" s="137"/>
      <c r="H92" s="137"/>
    </row>
    <row r="93" spans="2:5" ht="15" customHeight="1">
      <c r="B93" s="137" t="s">
        <v>101</v>
      </c>
      <c r="C93" s="137"/>
      <c r="D93" s="137"/>
      <c r="E93" s="137"/>
    </row>
    <row r="94" spans="2:5" ht="15" customHeight="1">
      <c r="B94" s="137" t="s">
        <v>102</v>
      </c>
      <c r="C94" s="137"/>
      <c r="D94" s="137"/>
      <c r="E94" s="137"/>
    </row>
    <row r="95" ht="15" customHeight="1">
      <c r="B95" s="137" t="s">
        <v>87</v>
      </c>
    </row>
    <row r="97" ht="15" customHeight="1">
      <c r="A97" s="150" t="s">
        <v>108</v>
      </c>
    </row>
  </sheetData>
  <sheetProtection/>
  <printOptions horizontalCentered="1"/>
  <pageMargins left="0.5" right="0.25" top="0.5" bottom="0.75" header="0" footer="0.5"/>
  <pageSetup fitToHeight="2" horizontalDpi="300" verticalDpi="300" orientation="portrait" scale="75" r:id="rId1"/>
  <headerFooter>
    <oddFooter>&amp;C&amp;F</oddFooter>
  </headerFooter>
  <rowBreaks count="1" manualBreakCount="1">
    <brk id="6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</dc:creator>
  <cp:keywords/>
  <dc:description/>
  <cp:lastModifiedBy>Wintner</cp:lastModifiedBy>
  <cp:lastPrinted>2015-08-12T00:09:10Z</cp:lastPrinted>
  <dcterms:created xsi:type="dcterms:W3CDTF">2014-08-09T18:58:11Z</dcterms:created>
  <dcterms:modified xsi:type="dcterms:W3CDTF">2016-12-06T17:20:15Z</dcterms:modified>
  <cp:category/>
  <cp:version/>
  <cp:contentType/>
  <cp:contentStatus/>
</cp:coreProperties>
</file>