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555" windowHeight="6120" activeTab="0"/>
  </bookViews>
  <sheets>
    <sheet name="INCSTSMF" sheetId="1" r:id="rId1"/>
  </sheets>
  <definedNames>
    <definedName name="__123Graph_A" localSheetId="0" hidden="1">'INCSTSMF'!#REF!</definedName>
    <definedName name="__123Graph_B" localSheetId="0" hidden="1">'INCSTSMF'!$C$7:$C$10</definedName>
    <definedName name="__123Graph_C" localSheetId="0" hidden="1">'INCSTSMF'!$D$7:$D$10</definedName>
    <definedName name="__123Graph_D" localSheetId="0" hidden="1">'INCSTSMF'!$E$7:$E$10</definedName>
    <definedName name="__123Graph_E" localSheetId="0" hidden="1">'INCSTSMF'!$F$7:$F$10</definedName>
    <definedName name="__123Graph_F" localSheetId="0" hidden="1">'INCSTSMF'!$G$7:$G$10</definedName>
    <definedName name="__123Graph_X" localSheetId="0" hidden="1">'INCSTSMF'!$B$7:$B$11</definedName>
    <definedName name="CURRENT_MONTH">'INCSTSMF'!$A$1:$M$75</definedName>
    <definedName name="_xlnm.Print_Area" localSheetId="0">'INCSTSMF'!$A$1:$M$86</definedName>
    <definedName name="Print_Area_MI">'INCSTSMF'!$A$1:$M$75</definedName>
    <definedName name="_xlnm.Print_Titles" localSheetId="0">'INCSTSMF'!$1:$3</definedName>
  </definedNames>
  <calcPr fullCalcOnLoad="1"/>
</workbook>
</file>

<file path=xl/sharedStrings.xml><?xml version="1.0" encoding="utf-8"?>
<sst xmlns="http://schemas.openxmlformats.org/spreadsheetml/2006/main" count="115" uniqueCount="111">
  <si>
    <t xml:space="preserve">     MANAGEMENT CONSULTING SERVICES</t>
  </si>
  <si>
    <t>YEAR-TO-DATE</t>
  </si>
  <si>
    <t>%</t>
  </si>
  <si>
    <t>BUDGET</t>
  </si>
  <si>
    <t>REVENUES</t>
  </si>
  <si>
    <t xml:space="preserve">  </t>
  </si>
  <si>
    <t>Fees Billed (Incl. Cons.+ Mark-Up)</t>
  </si>
  <si>
    <t>Reimbursables Billed (Incl. Mark-up)</t>
  </si>
  <si>
    <t xml:space="preserve">Outside Consultants </t>
  </si>
  <si>
    <t>A.</t>
  </si>
  <si>
    <t xml:space="preserve">NET OPERATING REVENUE </t>
  </si>
  <si>
    <t>B.</t>
  </si>
  <si>
    <t xml:space="preserve"> </t>
  </si>
  <si>
    <t>INDIRECT EXPENSES</t>
  </si>
  <si>
    <t>Discretionary Benefits</t>
  </si>
  <si>
    <t>Office Lease</t>
  </si>
  <si>
    <t>Office Expense</t>
  </si>
  <si>
    <t>Prof.Liab./Gen.Office Insurance</t>
  </si>
  <si>
    <t>Depreciation/Amortization</t>
  </si>
  <si>
    <t>Mktg/Bus. Development</t>
  </si>
  <si>
    <t>C.</t>
  </si>
  <si>
    <t>TOT.INDIRECT EXPENSES</t>
  </si>
  <si>
    <t>D.</t>
  </si>
  <si>
    <t>TOTAL EXPENSES (B+C)</t>
  </si>
  <si>
    <t>E.</t>
  </si>
  <si>
    <t>PROFIT/&lt;LOSS&gt; (A-D)</t>
  </si>
  <si>
    <t>Interest</t>
  </si>
  <si>
    <t>F.</t>
  </si>
  <si>
    <t>G.</t>
  </si>
  <si>
    <t>H.</t>
  </si>
  <si>
    <t>I.</t>
  </si>
  <si>
    <t xml:space="preserve">Bonus Accrued.: Employees </t>
  </si>
  <si>
    <t>Taxes-Local Property/Franchise</t>
  </si>
  <si>
    <t>DATE</t>
  </si>
  <si>
    <t>YEAR-TO-</t>
  </si>
  <si>
    <t>CURRENT</t>
  </si>
  <si>
    <t>MONTH</t>
  </si>
  <si>
    <t>Paid Time Off (Total or by Staff Type) *</t>
  </si>
  <si>
    <t>DIRECT LABOR (SALARY) \ EXPENSES</t>
  </si>
  <si>
    <t>TOT.DIRECT LABOR EXPENSES</t>
  </si>
  <si>
    <t>Financial/Legal/Accounting/Management Cons.</t>
  </si>
  <si>
    <t>Project Related Expenses (Direct Exp.+ Reimb.Exp.)</t>
  </si>
  <si>
    <t>Direct Labor (Salary) - Admin. Staff</t>
  </si>
  <si>
    <t>Direct Labor (Salary) - Contract</t>
  </si>
  <si>
    <t xml:space="preserve">FIRM NAME: </t>
  </si>
  <si>
    <t>OTHER REVENUE / (EXPENSE)</t>
  </si>
  <si>
    <t>TOTAL OTHER REVENUE /(EXPENSE)</t>
  </si>
  <si>
    <t>NET PROFIT/(LOSS) BEFORE</t>
  </si>
  <si>
    <t>Management Consulting Services; Matt-Win, LLC</t>
  </si>
  <si>
    <t>© Copyright 2010</t>
  </si>
  <si>
    <t xml:space="preserve">     Prepared By: Steve L. Wintner, AIA Emeritus</t>
  </si>
  <si>
    <t>* = This is an optional line item.  If used, it can be expanded by the staff categories or as a total figure for all categories, as shown.</t>
  </si>
  <si>
    <t>** = This does not apply to S-Corp's, LLP's, Partnerships, or Sole Proprietorships</t>
  </si>
  <si>
    <t>Admin. Labor (Salary) - Administrative  Staff</t>
  </si>
  <si>
    <t>Admin. Labor (Salary) - Professional/Technical Staff</t>
  </si>
  <si>
    <t>Direct Labor (Salary) - Professional/Technical Staff</t>
  </si>
  <si>
    <t>Admin Labor (Salary) - Temporary</t>
  </si>
  <si>
    <t>Payroll Benefits (FICA/Medcare, WC, Med.Life Ins, etc.)</t>
  </si>
  <si>
    <t>Retained Bid Deposits</t>
  </si>
  <si>
    <t>Gain on Assets</t>
  </si>
  <si>
    <t xml:space="preserve">SUB-TOTAL MISC. REVENUE </t>
  </si>
  <si>
    <t xml:space="preserve">Bad Debt </t>
  </si>
  <si>
    <t>Miscellaneous Revenue</t>
  </si>
  <si>
    <t>Miscellaneous Expense</t>
  </si>
  <si>
    <t>Loss on Assets</t>
  </si>
  <si>
    <t>DISTRIBUTIONS (E+F)</t>
  </si>
  <si>
    <t xml:space="preserve">SUB-TOTAL MISC. (EXPENSE) </t>
  </si>
  <si>
    <t>Admin. Labor (Salary) - Principals</t>
  </si>
  <si>
    <t>Direct.Labor (Salary) - Principals</t>
  </si>
  <si>
    <t>Bonus Accrued: Principals</t>
  </si>
  <si>
    <t>Bonus Accrued: Principal #2</t>
  </si>
  <si>
    <t>Bonus Accrued: Principal #1</t>
  </si>
  <si>
    <t>Bonus Paid: Principals</t>
  </si>
  <si>
    <t>Bonus Paid: Principal #1</t>
  </si>
  <si>
    <t>Bonus Paid: Principal #2</t>
  </si>
  <si>
    <t xml:space="preserve">Bonus Paid: Employees  </t>
  </si>
  <si>
    <t>Principal Draws</t>
  </si>
  <si>
    <t>Principal #1 Draw</t>
  </si>
  <si>
    <t>Principal #2 Draw</t>
  </si>
  <si>
    <t>TOTAL BONUS/DRAW ACCRUED/DISTRIBUTED</t>
  </si>
  <si>
    <t>SUB-TOTAL: BONUS ACCRUED</t>
  </si>
  <si>
    <t>SUB-TOTAL: DRAW DISTRIBUTED</t>
  </si>
  <si>
    <t>SUB-TOTAL: BONUS DISTRIBUTED</t>
  </si>
  <si>
    <t>DISTRIBUTIONS (G+H)**</t>
  </si>
  <si>
    <t>PROFIT/&lt;LOSS&gt; AFTER</t>
  </si>
  <si>
    <t>Bank Charges</t>
  </si>
  <si>
    <t xml:space="preserve">Note: The provision for Income Tax is determined by the Cash-Basis Income Statement.  </t>
  </si>
  <si>
    <t>KEY FINANCIAL PERFORMANCE INDICATORS</t>
  </si>
  <si>
    <t>For: Profit-Loss Accrual Statement</t>
  </si>
  <si>
    <r>
      <t>Net Multiplier</t>
    </r>
    <r>
      <rPr>
        <sz val="12"/>
        <rFont val="Calibri"/>
        <family val="2"/>
      </rPr>
      <t>:    (Net Operating Revenue /Total Direct Labor)</t>
    </r>
  </si>
  <si>
    <t>Target: 3.25+</t>
  </si>
  <si>
    <r>
      <t>TDL to NOR</t>
    </r>
    <r>
      <rPr>
        <i/>
        <sz val="12"/>
        <color indexed="8"/>
        <rFont val="Times New Roman"/>
        <family val="1"/>
      </rPr>
      <t xml:space="preserve">: </t>
    </r>
    <r>
      <rPr>
        <sz val="12"/>
        <color indexed="8"/>
        <rFont val="Calibri"/>
        <family val="2"/>
      </rPr>
      <t xml:space="preserve">      (TDL/NOR) </t>
    </r>
  </si>
  <si>
    <t>Target: 28-32% range</t>
  </si>
  <si>
    <r>
      <t>Overhead Rate</t>
    </r>
    <r>
      <rPr>
        <sz val="12"/>
        <rFont val="Calibri"/>
        <family val="2"/>
      </rPr>
      <t>:   (Total Indirect Expenses/Total Direct Expense)</t>
    </r>
  </si>
  <si>
    <t>Target: 1.30 – 1.50 range</t>
  </si>
  <si>
    <r>
      <t>Break-Even Rate</t>
    </r>
    <r>
      <rPr>
        <sz val="12"/>
        <rFont val="Calibri"/>
        <family val="2"/>
      </rPr>
      <t>: (Total Overhead Rate + 1.00)</t>
    </r>
  </si>
  <si>
    <t>Target: 2.30 – 2.50 range</t>
  </si>
  <si>
    <r>
      <t>Utilization Rate</t>
    </r>
    <r>
      <rPr>
        <sz val="12"/>
        <rFont val="Calibri"/>
        <family val="2"/>
      </rPr>
      <t>:</t>
    </r>
  </si>
  <si>
    <t>(Total Direct Labor/Total Labor) Entire Firm</t>
  </si>
  <si>
    <t>Target: 65% +</t>
  </si>
  <si>
    <r>
      <t>Net Profit</t>
    </r>
    <r>
      <rPr>
        <sz val="12"/>
        <rFont val="Calibri"/>
        <family val="2"/>
      </rPr>
      <t xml:space="preserve">: </t>
    </r>
  </si>
  <si>
    <t>(Net Operating Revenue-Total Expenses, incl. Misc. Rev./Exp.)</t>
  </si>
  <si>
    <t xml:space="preserve"> Target: 20% +</t>
  </si>
  <si>
    <r>
      <t>Net Revenue per All Employee’s</t>
    </r>
    <r>
      <rPr>
        <sz val="12"/>
        <rFont val="Calibri"/>
        <family val="2"/>
      </rPr>
      <t>:  (Total Net Oper. Rev./# All Employee’s)</t>
    </r>
  </si>
  <si>
    <t>Target  &gt;$100,000</t>
  </si>
  <si>
    <r>
      <t>Net Revenue per Prof./Tech. Employee’s</t>
    </r>
    <r>
      <rPr>
        <sz val="12"/>
        <rFont val="Calibri"/>
        <family val="2"/>
      </rPr>
      <t xml:space="preserve">: (Total NOR/# Prof./Tech. </t>
    </r>
  </si>
  <si>
    <t xml:space="preserve">                        Employee’s, including Principals </t>
  </si>
  <si>
    <t>Target  &gt;$125,000</t>
  </si>
  <si>
    <t>Sample-Example</t>
  </si>
  <si>
    <t>P2P PROFIT / &lt;LOSS&gt; STATEMENT</t>
  </si>
  <si>
    <t>Sample/Example -'2016 Year End - Actuals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</si>
</sst>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;[Red]0.00"/>
    <numFmt numFmtId="170" formatCode="#,##0.00;[Red]#,##0.00"/>
    <numFmt numFmtId="171" formatCode="#,##0;[Red]#,##0"/>
    <numFmt numFmtId="172" formatCode="&quot;$&quot;#,##0;[Red]&quot;$&quot;#,##0"/>
    <numFmt numFmtId="173" formatCode="&quot;$&quot;#,##0.00"/>
  </numFmts>
  <fonts count="63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Helv"/>
      <family val="0"/>
    </font>
    <font>
      <b/>
      <sz val="8"/>
      <name val="Helv"/>
      <family val="0"/>
    </font>
    <font>
      <sz val="9"/>
      <name val="Arial"/>
      <family val="2"/>
    </font>
    <font>
      <b/>
      <sz val="10"/>
      <name val="Helv"/>
      <family val="0"/>
    </font>
    <font>
      <u val="single"/>
      <sz val="13.5"/>
      <color indexed="12"/>
      <name val="Helv"/>
      <family val="0"/>
    </font>
    <font>
      <u val="single"/>
      <sz val="13.5"/>
      <color indexed="36"/>
      <name val="Helv"/>
      <family val="0"/>
    </font>
    <font>
      <sz val="7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39" fontId="0" fillId="0" borderId="0" xfId="0" applyAlignment="1">
      <alignment/>
    </xf>
    <xf numFmtId="39" fontId="5" fillId="0" borderId="0" xfId="0" applyFont="1" applyAlignment="1">
      <alignment/>
    </xf>
    <xf numFmtId="39" fontId="6" fillId="0" borderId="0" xfId="0" applyFont="1" applyAlignment="1" quotePrefix="1">
      <alignment horizontal="left"/>
    </xf>
    <xf numFmtId="39" fontId="5" fillId="0" borderId="10" xfId="0" applyFont="1" applyBorder="1" applyAlignment="1">
      <alignment/>
    </xf>
    <xf numFmtId="39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9" fontId="0" fillId="0" borderId="0" xfId="0" applyAlignment="1" quotePrefix="1">
      <alignment horizontal="left"/>
    </xf>
    <xf numFmtId="39" fontId="0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39" fontId="0" fillId="0" borderId="0" xfId="0" applyFont="1" applyAlignment="1">
      <alignment/>
    </xf>
    <xf numFmtId="39" fontId="8" fillId="0" borderId="10" xfId="0" applyFont="1" applyBorder="1" applyAlignment="1">
      <alignment/>
    </xf>
    <xf numFmtId="39" fontId="8" fillId="0" borderId="10" xfId="0" applyFont="1" applyBorder="1" applyAlignment="1">
      <alignment horizontal="center"/>
    </xf>
    <xf numFmtId="39" fontId="0" fillId="0" borderId="10" xfId="0" applyFont="1" applyBorder="1" applyAlignment="1">
      <alignment/>
    </xf>
    <xf numFmtId="39" fontId="0" fillId="0" borderId="11" xfId="0" applyFont="1" applyBorder="1" applyAlignment="1">
      <alignment/>
    </xf>
    <xf numFmtId="39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9" fontId="0" fillId="0" borderId="0" xfId="0" applyFont="1" applyBorder="1" applyAlignment="1">
      <alignment/>
    </xf>
    <xf numFmtId="39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9" fontId="8" fillId="0" borderId="10" xfId="0" applyFont="1" applyBorder="1" applyAlignment="1" quotePrefix="1">
      <alignment horizontal="center"/>
    </xf>
    <xf numFmtId="3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9" fontId="0" fillId="0" borderId="0" xfId="0" applyFont="1" applyFill="1" applyBorder="1" applyAlignment="1">
      <alignment/>
    </xf>
    <xf numFmtId="39" fontId="8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9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9" fontId="8" fillId="0" borderId="0" xfId="0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Font="1" applyFill="1" applyBorder="1" applyAlignment="1">
      <alignment horizontal="left"/>
    </xf>
    <xf numFmtId="39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 horizontal="left"/>
    </xf>
    <xf numFmtId="39" fontId="8" fillId="0" borderId="0" xfId="0" applyFont="1" applyFill="1" applyAlignment="1">
      <alignment horizontal="left"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 quotePrefix="1">
      <alignment horizontal="left"/>
    </xf>
    <xf numFmtId="3" fontId="0" fillId="0" borderId="12" xfId="0" applyNumberFormat="1" applyFont="1" applyFill="1" applyBorder="1" applyAlignment="1" applyProtection="1">
      <alignment/>
      <protection/>
    </xf>
    <xf numFmtId="39" fontId="0" fillId="0" borderId="12" xfId="0" applyFont="1" applyFill="1" applyBorder="1" applyAlignment="1">
      <alignment/>
    </xf>
    <xf numFmtId="39" fontId="0" fillId="0" borderId="12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9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>
      <alignment/>
    </xf>
    <xf numFmtId="39" fontId="8" fillId="0" borderId="0" xfId="0" applyFont="1" applyFill="1" applyBorder="1" applyAlignment="1" quotePrefix="1">
      <alignment horizontal="left"/>
    </xf>
    <xf numFmtId="39" fontId="8" fillId="0" borderId="0" xfId="0" applyFont="1" applyFill="1" applyAlignment="1" quotePrefix="1">
      <alignment horizontal="left"/>
    </xf>
    <xf numFmtId="39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9" fontId="0" fillId="0" borderId="10" xfId="0" applyFill="1" applyBorder="1" applyAlignment="1">
      <alignment/>
    </xf>
    <xf numFmtId="39" fontId="11" fillId="0" borderId="0" xfId="0" applyFont="1" applyFill="1" applyAlignment="1">
      <alignment/>
    </xf>
    <xf numFmtId="39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9" fontId="0" fillId="0" borderId="0" xfId="0" applyFill="1" applyBorder="1" applyAlignment="1">
      <alignment/>
    </xf>
    <xf numFmtId="39" fontId="7" fillId="0" borderId="0" xfId="0" applyFont="1" applyFill="1" applyAlignment="1">
      <alignment horizontal="right"/>
    </xf>
    <xf numFmtId="39" fontId="5" fillId="0" borderId="0" xfId="0" applyFont="1" applyFill="1" applyAlignment="1">
      <alignment/>
    </xf>
    <xf numFmtId="39" fontId="7" fillId="0" borderId="0" xfId="0" applyFont="1" applyFill="1" applyAlignment="1">
      <alignment horizontal="left"/>
    </xf>
    <xf numFmtId="39" fontId="0" fillId="0" borderId="0" xfId="0" applyFill="1" applyAlignment="1" quotePrefix="1">
      <alignment horizontal="left"/>
    </xf>
    <xf numFmtId="39" fontId="0" fillId="0" borderId="0" xfId="0" applyFill="1" applyAlignment="1">
      <alignment horizontal="left"/>
    </xf>
    <xf numFmtId="39" fontId="0" fillId="0" borderId="0" xfId="0" applyFill="1" applyBorder="1" applyAlignment="1" quotePrefix="1">
      <alignment horizontal="left"/>
    </xf>
    <xf numFmtId="10" fontId="8" fillId="0" borderId="0" xfId="0" applyNumberFormat="1" applyFont="1" applyFill="1" applyAlignment="1" applyProtection="1">
      <alignment/>
      <protection/>
    </xf>
    <xf numFmtId="170" fontId="8" fillId="0" borderId="0" xfId="0" applyNumberFormat="1" applyFont="1" applyFill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9" fontId="8" fillId="33" borderId="0" xfId="0" applyFont="1" applyFill="1" applyAlignment="1">
      <alignment/>
    </xf>
    <xf numFmtId="39" fontId="8" fillId="33" borderId="0" xfId="0" applyNumberFormat="1" applyFont="1" applyFill="1" applyAlignment="1" applyProtection="1">
      <alignment/>
      <protection/>
    </xf>
    <xf numFmtId="170" fontId="8" fillId="0" borderId="0" xfId="0" applyNumberFormat="1" applyFont="1" applyFill="1" applyAlignment="1" applyProtection="1">
      <alignment/>
      <protection/>
    </xf>
    <xf numFmtId="39" fontId="8" fillId="33" borderId="0" xfId="0" applyFont="1" applyFill="1" applyAlignment="1">
      <alignment horizontal="left"/>
    </xf>
    <xf numFmtId="39" fontId="8" fillId="34" borderId="0" xfId="0" applyFont="1" applyFill="1" applyAlignment="1">
      <alignment horizontal="left"/>
    </xf>
    <xf numFmtId="0" fontId="42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12" fillId="0" borderId="0" xfId="57" applyAlignment="1">
      <alignment/>
      <protection/>
    </xf>
    <xf numFmtId="0" fontId="0" fillId="0" borderId="0" xfId="0" applyNumberFormat="1" applyAlignment="1">
      <alignment/>
    </xf>
    <xf numFmtId="0" fontId="42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2" fontId="8" fillId="0" borderId="0" xfId="57" applyNumberFormat="1" applyFont="1" applyFill="1" applyBorder="1" applyProtection="1">
      <alignment/>
      <protection/>
    </xf>
    <xf numFmtId="172" fontId="15" fillId="0" borderId="0" xfId="42" applyNumberFormat="1" applyFont="1" applyAlignment="1">
      <alignment/>
    </xf>
    <xf numFmtId="43" fontId="16" fillId="0" borderId="0" xfId="42" applyNumberFormat="1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43" fontId="21" fillId="0" borderId="0" xfId="42" applyNumberFormat="1" applyFont="1" applyAlignment="1">
      <alignment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3" fontId="16" fillId="0" borderId="0" xfId="42" applyNumberFormat="1" applyFont="1" applyAlignment="1">
      <alignment horizontal="left"/>
    </xf>
    <xf numFmtId="10" fontId="17" fillId="0" borderId="0" xfId="0" applyNumberFormat="1" applyFont="1" applyAlignment="1">
      <alignment/>
    </xf>
    <xf numFmtId="43" fontId="15" fillId="0" borderId="0" xfId="42" applyNumberFormat="1" applyFont="1" applyAlignment="1">
      <alignment/>
    </xf>
    <xf numFmtId="172" fontId="8" fillId="0" borderId="0" xfId="57" applyNumberFormat="1" applyFont="1" applyFill="1" applyProtection="1">
      <alignment/>
      <protection/>
    </xf>
    <xf numFmtId="43" fontId="22" fillId="0" borderId="0" xfId="42" applyNumberFormat="1" applyFont="1" applyAlignment="1">
      <alignment horizontal="left"/>
    </xf>
    <xf numFmtId="43" fontId="23" fillId="0" borderId="0" xfId="42" applyNumberFormat="1" applyFont="1" applyAlignment="1">
      <alignment/>
    </xf>
    <xf numFmtId="43" fontId="23" fillId="0" borderId="0" xfId="42" applyNumberFormat="1" applyFont="1" applyAlignment="1">
      <alignment horizontal="right"/>
    </xf>
    <xf numFmtId="43" fontId="15" fillId="0" borderId="0" xfId="42" applyNumberFormat="1" applyFont="1" applyAlignment="1">
      <alignment horizontal="center"/>
    </xf>
    <xf numFmtId="43" fontId="15" fillId="0" borderId="0" xfId="42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3" fontId="22" fillId="0" borderId="0" xfId="42" applyNumberFormat="1" applyFont="1" applyAlignment="1">
      <alignment/>
    </xf>
    <xf numFmtId="43" fontId="17" fillId="0" borderId="0" xfId="42" applyNumberFormat="1" applyFont="1" applyAlignment="1">
      <alignment/>
    </xf>
    <xf numFmtId="172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7" fontId="22" fillId="0" borderId="0" xfId="42" applyNumberFormat="1" applyFont="1" applyAlignment="1">
      <alignment/>
    </xf>
    <xf numFmtId="0" fontId="62" fillId="0" borderId="0" xfId="0" applyNumberFormat="1" applyFont="1" applyAlignment="1">
      <alignment/>
    </xf>
    <xf numFmtId="0" fontId="17" fillId="0" borderId="0" xfId="0" applyNumberFormat="1" applyFont="1" applyAlignment="1" quotePrefix="1">
      <alignment/>
    </xf>
    <xf numFmtId="173" fontId="17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5" fontId="15" fillId="0" borderId="0" xfId="42" applyNumberFormat="1" applyFont="1" applyAlignment="1">
      <alignment/>
    </xf>
    <xf numFmtId="173" fontId="12" fillId="0" borderId="0" xfId="0" applyNumberFormat="1" applyFont="1" applyAlignment="1">
      <alignment/>
    </xf>
    <xf numFmtId="39" fontId="0" fillId="0" borderId="0" xfId="0" applyFont="1" applyAlignment="1">
      <alignment/>
    </xf>
    <xf numFmtId="3" fontId="0" fillId="0" borderId="0" xfId="0" applyNumberFormat="1" applyFont="1" applyAlignment="1">
      <alignment/>
    </xf>
    <xf numFmtId="39" fontId="0" fillId="0" borderId="0" xfId="0" applyAlignment="1">
      <alignment horizontal="left"/>
    </xf>
    <xf numFmtId="39" fontId="8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2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7109375" defaultRowHeight="12.75"/>
  <cols>
    <col min="1" max="1" width="2.57421875" style="1" customWidth="1"/>
    <col min="2" max="2" width="49.140625" style="1" customWidth="1"/>
    <col min="3" max="3" width="11.421875" style="5" customWidth="1"/>
    <col min="4" max="4" width="0.71875" style="1" customWidth="1"/>
    <col min="5" max="5" width="11.7109375" style="1" customWidth="1"/>
    <col min="6" max="6" width="0.5625" style="1" customWidth="1"/>
    <col min="7" max="7" width="10.140625" style="5" customWidth="1"/>
    <col min="8" max="8" width="0.5625" style="1" customWidth="1"/>
    <col min="9" max="9" width="8.421875" style="1" customWidth="1"/>
    <col min="10" max="10" width="0.71875" style="1" customWidth="1"/>
    <col min="11" max="11" width="10.140625" style="5" customWidth="1"/>
    <col min="12" max="12" width="0.5625" style="1" customWidth="1"/>
    <col min="13" max="13" width="11.57421875" style="1" customWidth="1"/>
    <col min="14" max="14" width="0.85546875" style="1" customWidth="1"/>
    <col min="15" max="15" width="4.7109375" style="1" customWidth="1"/>
    <col min="16" max="16" width="19.8515625" style="1" customWidth="1"/>
    <col min="17" max="17" width="3.7109375" style="1" customWidth="1"/>
    <col min="18" max="18" width="13.8515625" style="1" customWidth="1"/>
    <col min="19" max="19" width="4.7109375" style="1" customWidth="1"/>
    <col min="20" max="20" width="19.57421875" style="1" customWidth="1"/>
    <col min="21" max="21" width="1.7109375" style="1" customWidth="1"/>
    <col min="22" max="22" width="11.140625" style="1" bestFit="1" customWidth="1"/>
    <col min="23" max="23" width="9.7109375" style="1" customWidth="1"/>
    <col min="24" max="24" width="10.421875" style="1" customWidth="1"/>
    <col min="25" max="25" width="11.28125" style="1" customWidth="1"/>
    <col min="26" max="26" width="9.7109375" style="1" customWidth="1"/>
    <col min="27" max="27" width="35.8515625" style="1" customWidth="1"/>
    <col min="28" max="30" width="12.7109375" style="1" customWidth="1"/>
    <col min="31" max="16384" width="9.7109375" style="1" customWidth="1"/>
  </cols>
  <sheetData>
    <row r="1" spans="2:11" ht="12.75" customHeight="1">
      <c r="B1" s="2" t="s">
        <v>44</v>
      </c>
      <c r="G1" s="6" t="s">
        <v>50</v>
      </c>
      <c r="I1"/>
      <c r="K1" s="6"/>
    </row>
    <row r="2" spans="2:9" ht="12.75">
      <c r="B2" s="7" t="s">
        <v>110</v>
      </c>
      <c r="G2" s="6" t="s">
        <v>0</v>
      </c>
      <c r="I2"/>
    </row>
    <row r="3" spans="1:16" ht="15.75">
      <c r="A3" s="8"/>
      <c r="B3" s="118"/>
      <c r="C3" s="21" t="s">
        <v>35</v>
      </c>
      <c r="D3" s="8"/>
      <c r="E3" s="8"/>
      <c r="F3" s="8"/>
      <c r="G3" s="9" t="s">
        <v>34</v>
      </c>
      <c r="H3" s="8"/>
      <c r="I3" s="8"/>
      <c r="J3" s="8"/>
      <c r="K3" s="9" t="s">
        <v>1</v>
      </c>
      <c r="L3" s="10"/>
      <c r="M3" s="10"/>
      <c r="P3" s="74" t="s">
        <v>87</v>
      </c>
    </row>
    <row r="4" spans="1:16" ht="13.5" thickBot="1">
      <c r="A4" s="10"/>
      <c r="B4" s="119" t="s">
        <v>109</v>
      </c>
      <c r="C4" s="22" t="s">
        <v>36</v>
      </c>
      <c r="D4" s="11"/>
      <c r="E4" s="12" t="s">
        <v>2</v>
      </c>
      <c r="F4" s="11"/>
      <c r="G4" s="22" t="s">
        <v>33</v>
      </c>
      <c r="H4" s="11"/>
      <c r="I4" s="20" t="s">
        <v>2</v>
      </c>
      <c r="J4" s="13"/>
      <c r="K4" s="22" t="s">
        <v>3</v>
      </c>
      <c r="L4" s="13"/>
      <c r="M4" s="20" t="s">
        <v>2</v>
      </c>
      <c r="P4" s="116" t="s">
        <v>108</v>
      </c>
    </row>
    <row r="5" spans="1:22" ht="15.75">
      <c r="A5" s="14"/>
      <c r="B5" s="15"/>
      <c r="C5" s="16"/>
      <c r="D5" s="17"/>
      <c r="E5" s="18"/>
      <c r="F5" s="17"/>
      <c r="G5" s="19"/>
      <c r="H5" s="17"/>
      <c r="I5" s="17"/>
      <c r="J5" s="17"/>
      <c r="K5" s="16"/>
      <c r="L5" s="17"/>
      <c r="M5" s="17"/>
      <c r="P5" s="74"/>
      <c r="Q5" s="75"/>
      <c r="R5" s="75"/>
      <c r="S5" s="76"/>
      <c r="T5" s="77"/>
      <c r="U5" s="77"/>
      <c r="V5" s="77"/>
    </row>
    <row r="6" spans="1:22" ht="15.75">
      <c r="A6" s="23"/>
      <c r="B6" s="24" t="s">
        <v>4</v>
      </c>
      <c r="C6" s="25"/>
      <c r="D6" s="23" t="s">
        <v>5</v>
      </c>
      <c r="E6" s="23"/>
      <c r="F6" s="23"/>
      <c r="G6" s="25"/>
      <c r="H6" s="23"/>
      <c r="I6" s="23"/>
      <c r="J6" s="23"/>
      <c r="K6" s="25"/>
      <c r="L6" s="23"/>
      <c r="M6" s="23"/>
      <c r="P6" s="75"/>
      <c r="Q6" s="75"/>
      <c r="R6" s="75"/>
      <c r="S6" s="76"/>
      <c r="T6" s="77"/>
      <c r="U6" s="77"/>
      <c r="V6" s="77"/>
    </row>
    <row r="7" spans="1:22" ht="15.75">
      <c r="A7" s="23"/>
      <c r="B7" s="26" t="s">
        <v>6</v>
      </c>
      <c r="C7" s="27">
        <f>52047+12221+1222</f>
        <v>65490</v>
      </c>
      <c r="D7" s="23"/>
      <c r="E7" s="28">
        <f>SUM(C7/C11*100)</f>
        <v>124.77850814518435</v>
      </c>
      <c r="F7" s="23"/>
      <c r="G7" s="27">
        <f>609329+161118+16112</f>
        <v>786559</v>
      </c>
      <c r="H7" s="23"/>
      <c r="I7" s="28">
        <f>SUM(G7/G11*100)</f>
        <v>128.47925619929208</v>
      </c>
      <c r="J7" s="23"/>
      <c r="K7" s="27">
        <f>583746+163857+64861</f>
        <v>812464</v>
      </c>
      <c r="L7" s="23"/>
      <c r="M7" s="28">
        <f>SUM(K7/K11*100)</f>
        <v>128.8768263646876</v>
      </c>
      <c r="P7" s="78" t="s">
        <v>88</v>
      </c>
      <c r="Q7" s="79"/>
      <c r="R7" s="79"/>
      <c r="S7" s="80"/>
      <c r="T7" s="80"/>
      <c r="U7" s="80"/>
      <c r="V7" s="80"/>
    </row>
    <row r="8" spans="1:22" ht="12.75">
      <c r="A8" s="23"/>
      <c r="B8" s="26" t="s">
        <v>7</v>
      </c>
      <c r="C8" s="27">
        <f>4638+2054+670</f>
        <v>7362</v>
      </c>
      <c r="D8" s="23"/>
      <c r="E8" s="28">
        <f>SUM(C8/C11*100)</f>
        <v>14.026864818519577</v>
      </c>
      <c r="F8" s="23"/>
      <c r="G8" s="27">
        <f>61506+26360+8787</f>
        <v>96653</v>
      </c>
      <c r="H8" s="23"/>
      <c r="I8" s="28">
        <f>SUM(G8/G11*100)</f>
        <v>15.787633921206389</v>
      </c>
      <c r="J8" s="23"/>
      <c r="K8" s="27">
        <f>62340+26718+9785</f>
        <v>98843</v>
      </c>
      <c r="L8" s="23"/>
      <c r="M8" s="28">
        <f>SUM(K8/K11*100)</f>
        <v>15.67893734167276</v>
      </c>
      <c r="P8" s="81"/>
      <c r="Q8" s="80"/>
      <c r="R8" s="77"/>
      <c r="S8" s="77"/>
      <c r="T8" s="77"/>
      <c r="U8" s="77"/>
      <c r="V8" s="77"/>
    </row>
    <row r="9" spans="1:22" ht="15.75">
      <c r="A9" s="23"/>
      <c r="B9" s="26" t="s">
        <v>8</v>
      </c>
      <c r="C9" s="27">
        <v>-12221</v>
      </c>
      <c r="D9" s="23"/>
      <c r="E9" s="28">
        <f>SUM(C9/C11*100)</f>
        <v>-23.284748023244735</v>
      </c>
      <c r="F9" s="23"/>
      <c r="G9" s="27">
        <v>-161118</v>
      </c>
      <c r="H9" s="23"/>
      <c r="I9" s="28">
        <f>SUM(G9/G11*100)</f>
        <v>-26.317569057524658</v>
      </c>
      <c r="J9" s="23"/>
      <c r="K9" s="27">
        <v>-163857</v>
      </c>
      <c r="L9" s="23"/>
      <c r="M9" s="28">
        <f>SUM(K9/K11*100)</f>
        <v>-25.991761035121087</v>
      </c>
      <c r="P9" s="82" t="s">
        <v>89</v>
      </c>
      <c r="Q9" s="80"/>
      <c r="R9" s="80"/>
      <c r="S9" s="80"/>
      <c r="T9" s="80"/>
      <c r="U9" s="80"/>
      <c r="V9" s="80"/>
    </row>
    <row r="10" spans="1:22" ht="15.75">
      <c r="A10" s="23"/>
      <c r="B10" s="26" t="s">
        <v>41</v>
      </c>
      <c r="C10" s="27">
        <f>SUM(-7362+670-1454)</f>
        <v>-8146</v>
      </c>
      <c r="D10" s="23"/>
      <c r="E10" s="28">
        <f>SUM(C10/C11*100)</f>
        <v>-15.520624940459179</v>
      </c>
      <c r="F10" s="23"/>
      <c r="G10" s="27">
        <f>SUM(-96653-8787-4447)</f>
        <v>-109887</v>
      </c>
      <c r="H10" s="23"/>
      <c r="I10" s="28">
        <f>SUM(G10/G11*100)</f>
        <v>-17.949321062973798</v>
      </c>
      <c r="J10" s="23"/>
      <c r="K10" s="27">
        <f>SUM(-98843+9785-27973)</f>
        <v>-117031</v>
      </c>
      <c r="L10" s="23"/>
      <c r="M10" s="28">
        <f>SUM(K10/K11*100)</f>
        <v>-18.564002671239287</v>
      </c>
      <c r="P10" s="80"/>
      <c r="Q10" s="83"/>
      <c r="R10" s="84">
        <f>K11</f>
        <v>630419</v>
      </c>
      <c r="S10" s="85"/>
      <c r="T10" s="84">
        <f>K18</f>
        <v>202730</v>
      </c>
      <c r="U10" s="86"/>
      <c r="V10" s="87">
        <f>R10/T10</f>
        <v>3.1096483006955062</v>
      </c>
    </row>
    <row r="11" spans="1:22" ht="15.75">
      <c r="A11" s="24" t="s">
        <v>9</v>
      </c>
      <c r="B11" s="24" t="s">
        <v>10</v>
      </c>
      <c r="C11" s="29">
        <f>SUM(C7:C10)</f>
        <v>52485</v>
      </c>
      <c r="D11" s="30"/>
      <c r="E11" s="31">
        <f>SUM(E7:E10)</f>
        <v>100</v>
      </c>
      <c r="F11" s="30"/>
      <c r="G11" s="29">
        <f>SUM(G7:G10)</f>
        <v>612207</v>
      </c>
      <c r="H11" s="30"/>
      <c r="I11" s="32">
        <f>SUM(I7:I10)</f>
        <v>100.00000000000001</v>
      </c>
      <c r="J11" s="30"/>
      <c r="K11" s="29">
        <f>SUM(K7:K10)</f>
        <v>630419</v>
      </c>
      <c r="L11" s="30"/>
      <c r="M11" s="32">
        <f>SUM(M7:M10)</f>
        <v>99.99999999999997</v>
      </c>
      <c r="P11" s="80"/>
      <c r="Q11" s="83"/>
      <c r="R11" s="88"/>
      <c r="S11" s="88" t="s">
        <v>90</v>
      </c>
      <c r="T11" s="77"/>
      <c r="U11" s="77"/>
      <c r="V11" s="88"/>
    </row>
    <row r="12" spans="1:22" ht="12.75" customHeight="1">
      <c r="A12" s="23"/>
      <c r="B12" s="23"/>
      <c r="C12" s="25"/>
      <c r="D12" s="23"/>
      <c r="E12" s="23"/>
      <c r="F12" s="23"/>
      <c r="G12" s="25"/>
      <c r="H12" s="23"/>
      <c r="I12" s="23"/>
      <c r="J12" s="23"/>
      <c r="K12" s="27"/>
      <c r="L12" s="23"/>
      <c r="M12" s="23"/>
      <c r="P12" s="80"/>
      <c r="Q12" s="83"/>
      <c r="R12" s="77"/>
      <c r="S12" s="77"/>
      <c r="T12" s="77"/>
      <c r="U12" s="77"/>
      <c r="V12" s="89"/>
    </row>
    <row r="13" spans="1:22" ht="15.75">
      <c r="A13" s="23"/>
      <c r="B13" s="24" t="s">
        <v>38</v>
      </c>
      <c r="C13" s="25"/>
      <c r="D13" s="23"/>
      <c r="E13" s="23"/>
      <c r="F13" s="23"/>
      <c r="G13" s="25"/>
      <c r="H13" s="23"/>
      <c r="I13" s="23"/>
      <c r="J13" s="23"/>
      <c r="K13" s="27"/>
      <c r="L13" s="23"/>
      <c r="M13" s="23"/>
      <c r="P13" s="90" t="s">
        <v>91</v>
      </c>
      <c r="Q13" s="80"/>
      <c r="R13" s="91"/>
      <c r="S13" s="91"/>
      <c r="T13" s="91"/>
      <c r="U13" s="91"/>
      <c r="V13" s="92"/>
    </row>
    <row r="14" spans="1:22" ht="15.75">
      <c r="A14" s="23"/>
      <c r="B14" s="63" t="s">
        <v>68</v>
      </c>
      <c r="C14" s="27">
        <v>8750</v>
      </c>
      <c r="D14" s="23"/>
      <c r="E14" s="33">
        <f>SUM(C14/C11*100)</f>
        <v>16.67142993236163</v>
      </c>
      <c r="F14" s="23"/>
      <c r="G14" s="27">
        <v>103455</v>
      </c>
      <c r="H14" s="23"/>
      <c r="I14" s="28">
        <f>SUM(G14/G11*100)</f>
        <v>16.898696029284213</v>
      </c>
      <c r="J14" s="23"/>
      <c r="K14" s="27">
        <v>105000</v>
      </c>
      <c r="L14" s="23"/>
      <c r="M14" s="28">
        <f>SUM(K14/K11*100)</f>
        <v>16.655589377858217</v>
      </c>
      <c r="P14" s="93"/>
      <c r="Q14" s="80"/>
      <c r="R14" s="85">
        <f>T10</f>
        <v>202730</v>
      </c>
      <c r="S14" s="85"/>
      <c r="T14" s="85">
        <f>R10</f>
        <v>630419</v>
      </c>
      <c r="U14" s="94"/>
      <c r="V14" s="95">
        <f>R14/T14</f>
        <v>0.3215797747212568</v>
      </c>
    </row>
    <row r="15" spans="1:22" ht="15.75">
      <c r="A15" s="23"/>
      <c r="B15" s="63" t="s">
        <v>55</v>
      </c>
      <c r="C15" s="27">
        <v>6596</v>
      </c>
      <c r="D15" s="23"/>
      <c r="E15" s="28">
        <f>SUM(C15/C11*100)</f>
        <v>12.56740020958369</v>
      </c>
      <c r="F15" s="23"/>
      <c r="G15" s="27">
        <v>80226</v>
      </c>
      <c r="H15" s="23"/>
      <c r="I15" s="28">
        <f>SUM(G15/G11*100)</f>
        <v>13.104391161812917</v>
      </c>
      <c r="J15" s="23"/>
      <c r="K15" s="27">
        <v>79155</v>
      </c>
      <c r="L15" s="23"/>
      <c r="M15" s="28">
        <f>SUM(K15/K11*100)</f>
        <v>12.555935020993974</v>
      </c>
      <c r="P15" s="93"/>
      <c r="Q15" s="80"/>
      <c r="R15" s="77"/>
      <c r="S15" s="96" t="s">
        <v>92</v>
      </c>
      <c r="T15" s="77"/>
      <c r="U15" s="77"/>
      <c r="V15" s="88"/>
    </row>
    <row r="16" spans="1:22" ht="15.75">
      <c r="A16" s="23"/>
      <c r="B16" s="34" t="s">
        <v>42</v>
      </c>
      <c r="C16" s="27">
        <v>558</v>
      </c>
      <c r="D16" s="23"/>
      <c r="E16" s="28">
        <f>SUM(C16/C11*100)</f>
        <v>1.0631609031151759</v>
      </c>
      <c r="F16" s="23"/>
      <c r="G16" s="27">
        <v>7348</v>
      </c>
      <c r="H16" s="23"/>
      <c r="I16" s="28">
        <f>SUM(G16/G11*100)</f>
        <v>1.2002476286615473</v>
      </c>
      <c r="J16" s="23"/>
      <c r="K16" s="27">
        <v>8575</v>
      </c>
      <c r="L16" s="23"/>
      <c r="M16" s="28">
        <f>SUM(K16/K11*100)</f>
        <v>1.3602064658584212</v>
      </c>
      <c r="P16" s="93"/>
      <c r="Q16" s="80"/>
      <c r="R16" s="77"/>
      <c r="S16" s="96"/>
      <c r="T16" s="77"/>
      <c r="U16" s="77"/>
      <c r="V16" s="88"/>
    </row>
    <row r="17" spans="1:22" ht="15.75">
      <c r="A17" s="23"/>
      <c r="B17" s="34" t="s">
        <v>43</v>
      </c>
      <c r="C17" s="27">
        <v>750</v>
      </c>
      <c r="D17" s="23"/>
      <c r="E17" s="28">
        <f>SUM(C17/C11*100)</f>
        <v>1.4289797084881395</v>
      </c>
      <c r="F17" s="23"/>
      <c r="G17" s="27">
        <v>9885</v>
      </c>
      <c r="H17" s="23"/>
      <c r="I17" s="28">
        <f>SUM(G17/G11*100)</f>
        <v>1.6146499468317088</v>
      </c>
      <c r="J17" s="23"/>
      <c r="K17" s="27">
        <v>10000</v>
      </c>
      <c r="L17" s="23"/>
      <c r="M17" s="28">
        <f>SUM(K17/K11*100)</f>
        <v>1.5862466074150685</v>
      </c>
      <c r="P17" s="82" t="s">
        <v>93</v>
      </c>
      <c r="Q17" s="80"/>
      <c r="R17" s="91"/>
      <c r="S17" s="91"/>
      <c r="T17" s="91"/>
      <c r="U17" s="91"/>
      <c r="V17" s="92"/>
    </row>
    <row r="18" spans="1:22" ht="12" customHeight="1">
      <c r="A18" s="24" t="s">
        <v>11</v>
      </c>
      <c r="B18" s="24" t="s">
        <v>39</v>
      </c>
      <c r="C18" s="29">
        <f>SUM(C14:C17)</f>
        <v>16654</v>
      </c>
      <c r="D18" s="30"/>
      <c r="E18" s="31">
        <f>SUM(C18/C11*100)</f>
        <v>31.730970753548633</v>
      </c>
      <c r="F18" s="30"/>
      <c r="G18" s="29">
        <f>SUM(G14:G17)</f>
        <v>200914</v>
      </c>
      <c r="H18" s="30"/>
      <c r="I18" s="32">
        <f>SUM(G18/G11*100)</f>
        <v>32.817984766590385</v>
      </c>
      <c r="J18" s="30"/>
      <c r="K18" s="29">
        <f>SUM(K14:K17)</f>
        <v>202730</v>
      </c>
      <c r="L18" s="30"/>
      <c r="M18" s="32">
        <f>SUM(K18/K11*100)</f>
        <v>32.15797747212568</v>
      </c>
      <c r="P18" s="80"/>
      <c r="Q18" s="83"/>
      <c r="R18" s="97">
        <f>K36</f>
        <v>304095</v>
      </c>
      <c r="S18" s="85"/>
      <c r="T18" s="85">
        <f>T10</f>
        <v>202730</v>
      </c>
      <c r="U18" s="98"/>
      <c r="V18" s="87">
        <f>R18/T18</f>
        <v>1.5</v>
      </c>
    </row>
    <row r="19" spans="1:22" ht="12.75" customHeight="1">
      <c r="A19" s="35"/>
      <c r="B19" s="35"/>
      <c r="C19" s="36"/>
      <c r="D19" s="35"/>
      <c r="E19" s="35"/>
      <c r="F19" s="35"/>
      <c r="G19" s="36"/>
      <c r="H19" s="35"/>
      <c r="I19" s="35"/>
      <c r="J19" s="35"/>
      <c r="K19" s="37"/>
      <c r="L19" s="35"/>
      <c r="M19" s="35"/>
      <c r="P19" s="80"/>
      <c r="Q19" s="83"/>
      <c r="R19" s="77"/>
      <c r="S19" s="96" t="s">
        <v>94</v>
      </c>
      <c r="T19" s="77"/>
      <c r="U19" s="77"/>
      <c r="V19" s="88"/>
    </row>
    <row r="20" spans="1:22" ht="15.75">
      <c r="A20" s="38" t="s">
        <v>12</v>
      </c>
      <c r="B20" s="39" t="s">
        <v>13</v>
      </c>
      <c r="C20" s="36"/>
      <c r="D20" s="35"/>
      <c r="E20" s="35"/>
      <c r="F20" s="35"/>
      <c r="G20" s="36"/>
      <c r="H20" s="35"/>
      <c r="I20" s="35"/>
      <c r="J20" s="35"/>
      <c r="K20" s="37"/>
      <c r="L20" s="35"/>
      <c r="M20" s="35"/>
      <c r="P20" s="80"/>
      <c r="Q20" s="83"/>
      <c r="R20" s="77"/>
      <c r="S20" s="77"/>
      <c r="T20" s="77"/>
      <c r="U20" s="77"/>
      <c r="V20" s="77"/>
    </row>
    <row r="21" spans="1:22" ht="15.75">
      <c r="A21" s="35"/>
      <c r="B21" s="62" t="s">
        <v>67</v>
      </c>
      <c r="C21" s="37">
        <v>3158</v>
      </c>
      <c r="D21" s="35"/>
      <c r="E21" s="40">
        <f>SUM(C21/C11*100)</f>
        <v>6.01695722587406</v>
      </c>
      <c r="F21" s="35"/>
      <c r="G21" s="37">
        <v>37893</v>
      </c>
      <c r="H21" s="35"/>
      <c r="I21" s="40">
        <f>SUM(G21/G11*100)</f>
        <v>6.189573134577031</v>
      </c>
      <c r="J21" s="35"/>
      <c r="K21" s="37">
        <v>36348</v>
      </c>
      <c r="L21" s="35"/>
      <c r="M21" s="40">
        <f>SUM(K21/K11*100)</f>
        <v>5.76568916863229</v>
      </c>
      <c r="P21" s="82" t="s">
        <v>95</v>
      </c>
      <c r="Q21" s="80"/>
      <c r="R21" s="99"/>
      <c r="S21" s="99"/>
      <c r="T21" s="99"/>
      <c r="U21" s="100"/>
      <c r="V21" s="80"/>
    </row>
    <row r="22" spans="1:22" ht="15.75">
      <c r="A22" s="35"/>
      <c r="B22" s="61" t="s">
        <v>54</v>
      </c>
      <c r="C22" s="37">
        <v>1208</v>
      </c>
      <c r="D22" s="35"/>
      <c r="E22" s="40">
        <f>SUM(C22/C11*100)</f>
        <v>2.3016099838048967</v>
      </c>
      <c r="F22" s="35"/>
      <c r="G22" s="37">
        <v>15549</v>
      </c>
      <c r="H22" s="35"/>
      <c r="I22" s="40">
        <f>SUM(G22/G11*100)</f>
        <v>2.5398272153046273</v>
      </c>
      <c r="J22" s="35"/>
      <c r="K22" s="37">
        <v>15549</v>
      </c>
      <c r="L22" s="35"/>
      <c r="M22" s="40">
        <f>SUM(K22/K11*100)</f>
        <v>2.46645484986969</v>
      </c>
      <c r="P22" s="80"/>
      <c r="Q22" s="83"/>
      <c r="R22" s="96">
        <f>V18</f>
        <v>1.5</v>
      </c>
      <c r="S22" s="96"/>
      <c r="T22" s="101">
        <v>1</v>
      </c>
      <c r="U22" s="92"/>
      <c r="V22" s="102">
        <f>R22+T22</f>
        <v>2.5</v>
      </c>
    </row>
    <row r="23" spans="1:22" ht="15.75">
      <c r="A23" s="35"/>
      <c r="B23" s="62" t="s">
        <v>53</v>
      </c>
      <c r="C23" s="37">
        <v>1308</v>
      </c>
      <c r="D23" s="35"/>
      <c r="E23" s="40">
        <f>SUM(C23/C11*100)</f>
        <v>2.492140611603315</v>
      </c>
      <c r="F23" s="35"/>
      <c r="G23" s="37">
        <v>14639</v>
      </c>
      <c r="H23" s="35"/>
      <c r="I23" s="40">
        <f>SUM(G23/G11*100)</f>
        <v>2.3911846809984203</v>
      </c>
      <c r="J23" s="35"/>
      <c r="K23" s="37">
        <v>14483</v>
      </c>
      <c r="L23" s="35"/>
      <c r="M23" s="40">
        <f>SUM(K23/K11*100)</f>
        <v>2.2973609615192436</v>
      </c>
      <c r="P23" s="80"/>
      <c r="Q23" s="83"/>
      <c r="R23" s="77"/>
      <c r="S23" s="96" t="s">
        <v>96</v>
      </c>
      <c r="T23" s="101"/>
      <c r="U23" s="103"/>
      <c r="V23" s="104"/>
    </row>
    <row r="24" spans="1:22" ht="15.75">
      <c r="A24" s="35"/>
      <c r="B24" s="62" t="s">
        <v>56</v>
      </c>
      <c r="C24" s="37">
        <v>0</v>
      </c>
      <c r="D24" s="23"/>
      <c r="E24" s="40">
        <f>SUM(C24/C11*100)</f>
        <v>0</v>
      </c>
      <c r="F24" s="23"/>
      <c r="G24" s="37">
        <v>453</v>
      </c>
      <c r="H24" s="23"/>
      <c r="I24" s="40">
        <f>SUM(G24/G11*100)</f>
        <v>0.07399458026451837</v>
      </c>
      <c r="J24" s="35"/>
      <c r="K24" s="37">
        <v>375</v>
      </c>
      <c r="L24" s="35"/>
      <c r="M24" s="40">
        <f>SUM(K24/K11*100)</f>
        <v>0.05948424777806506</v>
      </c>
      <c r="P24" s="80"/>
      <c r="Q24" s="83"/>
      <c r="R24" s="77"/>
      <c r="S24" s="77"/>
      <c r="T24" s="77"/>
      <c r="U24" s="77"/>
      <c r="V24" s="77"/>
    </row>
    <row r="25" spans="1:22" ht="15.75">
      <c r="A25" s="35"/>
      <c r="B25" s="38" t="s">
        <v>37</v>
      </c>
      <c r="C25" s="37">
        <f>721+121+482</f>
        <v>1324</v>
      </c>
      <c r="D25" s="23"/>
      <c r="E25" s="40">
        <f>SUM(C25/C11*100)</f>
        <v>2.522625512051062</v>
      </c>
      <c r="F25" s="23"/>
      <c r="G25" s="37">
        <f>8652+1442+5796</f>
        <v>15890</v>
      </c>
      <c r="H25" s="23"/>
      <c r="I25" s="40">
        <f>SUM(G25/G11*100)</f>
        <v>2.595527329808382</v>
      </c>
      <c r="J25" s="35"/>
      <c r="K25" s="37">
        <f>8652+1442+5796</f>
        <v>15890</v>
      </c>
      <c r="L25" s="35"/>
      <c r="M25" s="40">
        <f>SUM(K25/K11*100)</f>
        <v>2.5205458591825436</v>
      </c>
      <c r="P25" s="82" t="s">
        <v>97</v>
      </c>
      <c r="Q25" s="83" t="s">
        <v>98</v>
      </c>
      <c r="R25" s="91"/>
      <c r="S25" s="91"/>
      <c r="T25" s="91"/>
      <c r="U25" s="91"/>
      <c r="V25" s="80"/>
    </row>
    <row r="26" spans="1:22" ht="15.75">
      <c r="A26" s="35"/>
      <c r="B26" s="61" t="s">
        <v>57</v>
      </c>
      <c r="C26" s="37">
        <v>5740</v>
      </c>
      <c r="D26" s="35"/>
      <c r="E26" s="40">
        <f>SUM(C26/C11*100)</f>
        <v>10.936458035629228</v>
      </c>
      <c r="F26" s="35"/>
      <c r="G26" s="37">
        <v>68877</v>
      </c>
      <c r="H26" s="35"/>
      <c r="I26" s="40">
        <f>SUM(G26/G11*100)</f>
        <v>11.250606412536936</v>
      </c>
      <c r="J26" s="35"/>
      <c r="K26" s="37">
        <v>67250</v>
      </c>
      <c r="L26" s="35"/>
      <c r="M26" s="40">
        <f>SUM(K26/K11*100)</f>
        <v>10.667508434866335</v>
      </c>
      <c r="P26" s="80"/>
      <c r="Q26" s="83"/>
      <c r="R26" s="85">
        <f>R14</f>
        <v>202730</v>
      </c>
      <c r="S26" s="85"/>
      <c r="T26" s="85">
        <f>R26+82645</f>
        <v>285375</v>
      </c>
      <c r="U26" s="105"/>
      <c r="V26" s="95">
        <f>R26/T26</f>
        <v>0.7103985983355234</v>
      </c>
    </row>
    <row r="27" spans="1:22" ht="15.75">
      <c r="A27" s="35"/>
      <c r="B27" s="38" t="s">
        <v>14</v>
      </c>
      <c r="C27" s="37">
        <v>1395</v>
      </c>
      <c r="D27" s="35"/>
      <c r="E27" s="40">
        <f>SUM(C27/C11*100)</f>
        <v>2.6579022577879394</v>
      </c>
      <c r="F27" s="35"/>
      <c r="G27" s="37">
        <v>4355</v>
      </c>
      <c r="H27" s="35"/>
      <c r="I27" s="40">
        <f>SUM(G27/G11*100)</f>
        <v>0.7113606998939901</v>
      </c>
      <c r="J27" s="35"/>
      <c r="K27" s="37">
        <v>4000</v>
      </c>
      <c r="L27" s="35"/>
      <c r="M27" s="40">
        <f>SUM(K27/K11*100)</f>
        <v>0.6344986429660274</v>
      </c>
      <c r="P27" s="80"/>
      <c r="Q27" s="83"/>
      <c r="R27" s="77"/>
      <c r="S27" s="106" t="s">
        <v>99</v>
      </c>
      <c r="T27" s="77"/>
      <c r="U27" s="77"/>
      <c r="V27" s="117"/>
    </row>
    <row r="28" spans="1:22" ht="15.75">
      <c r="A28" s="35"/>
      <c r="B28" s="38" t="s">
        <v>15</v>
      </c>
      <c r="C28" s="37">
        <v>2708</v>
      </c>
      <c r="D28" s="23"/>
      <c r="E28" s="40">
        <f>SUM(C28/C11*100)</f>
        <v>5.159569400781176</v>
      </c>
      <c r="F28" s="23"/>
      <c r="G28" s="37">
        <v>32500</v>
      </c>
      <c r="H28" s="23"/>
      <c r="I28" s="40">
        <f>SUM(G28/G11*100)</f>
        <v>5.308661939507389</v>
      </c>
      <c r="J28" s="35"/>
      <c r="K28" s="37">
        <v>32500</v>
      </c>
      <c r="L28" s="35"/>
      <c r="M28" s="40">
        <f>SUM(K28/K11*100)</f>
        <v>5.155301474098972</v>
      </c>
      <c r="P28" s="80"/>
      <c r="Q28" s="83"/>
      <c r="R28" s="77"/>
      <c r="S28" s="77"/>
      <c r="T28" s="77"/>
      <c r="U28" s="77"/>
      <c r="V28" s="89"/>
    </row>
    <row r="29" spans="1:22" ht="15.75">
      <c r="A29" s="35"/>
      <c r="B29" s="38" t="s">
        <v>16</v>
      </c>
      <c r="C29" s="37">
        <v>2620</v>
      </c>
      <c r="D29" s="35"/>
      <c r="E29" s="40">
        <f>SUM(C29/C11*100)</f>
        <v>4.991902448318567</v>
      </c>
      <c r="F29" s="35"/>
      <c r="G29" s="37">
        <v>31443</v>
      </c>
      <c r="H29" s="35"/>
      <c r="I29" s="40">
        <f>SUM(G29/G11*100)</f>
        <v>5.136007918890179</v>
      </c>
      <c r="J29" s="35"/>
      <c r="K29" s="37">
        <v>33275</v>
      </c>
      <c r="L29" s="40"/>
      <c r="M29" s="40">
        <f>SUM(K29/K11*100)</f>
        <v>5.27823558617364</v>
      </c>
      <c r="P29" s="82" t="s">
        <v>100</v>
      </c>
      <c r="Q29" s="83" t="s">
        <v>101</v>
      </c>
      <c r="R29" s="91"/>
      <c r="S29" s="91"/>
      <c r="T29" s="91"/>
      <c r="U29" s="91"/>
      <c r="V29" s="92"/>
    </row>
    <row r="30" spans="1:22" ht="15.75">
      <c r="A30" s="35"/>
      <c r="B30" s="41" t="s">
        <v>17</v>
      </c>
      <c r="C30" s="37">
        <v>990</v>
      </c>
      <c r="D30" s="35"/>
      <c r="E30" s="40">
        <f>SUM(C30/C11*100)</f>
        <v>1.886253215204344</v>
      </c>
      <c r="F30" s="35"/>
      <c r="G30" s="37">
        <v>11875</v>
      </c>
      <c r="H30" s="35"/>
      <c r="I30" s="40">
        <f>SUM(G30/G11*100)</f>
        <v>1.9397034009738536</v>
      </c>
      <c r="J30" s="35"/>
      <c r="K30" s="37">
        <v>11875</v>
      </c>
      <c r="L30" s="35"/>
      <c r="M30" s="40">
        <f>SUM(K30/K11*100)</f>
        <v>1.8836678463053937</v>
      </c>
      <c r="P30" s="80"/>
      <c r="Q30" s="83"/>
      <c r="R30" s="85">
        <f>T14</f>
        <v>630419</v>
      </c>
      <c r="S30" s="85"/>
      <c r="T30" s="85">
        <f>K38-K53</f>
        <v>514325</v>
      </c>
      <c r="U30" s="105"/>
      <c r="V30" s="107">
        <f>R30-T30</f>
        <v>116094</v>
      </c>
    </row>
    <row r="31" spans="1:22" ht="15.75">
      <c r="A31" s="35"/>
      <c r="B31" s="62" t="s">
        <v>85</v>
      </c>
      <c r="C31" s="37">
        <v>730</v>
      </c>
      <c r="D31" s="35"/>
      <c r="E31" s="40">
        <f>SUM(C31/C11*100)</f>
        <v>1.3908735829284558</v>
      </c>
      <c r="F31" s="35"/>
      <c r="G31" s="37">
        <v>8755</v>
      </c>
      <c r="H31" s="35"/>
      <c r="I31" s="40">
        <f>SUM(G31/G11*100)</f>
        <v>1.4300718547811442</v>
      </c>
      <c r="J31" s="35"/>
      <c r="K31" s="37">
        <v>9850</v>
      </c>
      <c r="L31" s="35"/>
      <c r="M31" s="40">
        <f>SUM(K31/K11*100)</f>
        <v>1.5624529083038423</v>
      </c>
      <c r="P31" s="80"/>
      <c r="Q31" s="83"/>
      <c r="R31" s="77"/>
      <c r="S31" s="96" t="s">
        <v>102</v>
      </c>
      <c r="T31" s="77"/>
      <c r="U31" s="77"/>
      <c r="V31" s="108">
        <f>V30/R30</f>
        <v>0.18415371364124494</v>
      </c>
    </row>
    <row r="32" spans="1:22" ht="15.75">
      <c r="A32" s="35"/>
      <c r="B32" s="38" t="s">
        <v>40</v>
      </c>
      <c r="C32" s="37">
        <v>990</v>
      </c>
      <c r="D32" s="23"/>
      <c r="E32" s="40">
        <f>SUM(C32/C11*100)</f>
        <v>1.886253215204344</v>
      </c>
      <c r="F32" s="23"/>
      <c r="G32" s="37">
        <v>11884</v>
      </c>
      <c r="H32" s="23"/>
      <c r="I32" s="40">
        <f>SUM(G32/G11*100)</f>
        <v>1.9411734919724866</v>
      </c>
      <c r="J32" s="35"/>
      <c r="K32" s="37">
        <v>12675</v>
      </c>
      <c r="L32" s="35"/>
      <c r="M32" s="40">
        <f>SUM(K32/K11*100)</f>
        <v>2.010567574898599</v>
      </c>
      <c r="P32" s="80"/>
      <c r="Q32" s="83"/>
      <c r="R32" s="109"/>
      <c r="S32" s="105"/>
      <c r="T32" s="109"/>
      <c r="U32" s="105"/>
      <c r="V32" s="89"/>
    </row>
    <row r="33" spans="1:22" ht="15.75">
      <c r="A33" s="35"/>
      <c r="B33" s="38" t="s">
        <v>32</v>
      </c>
      <c r="C33" s="37">
        <v>769</v>
      </c>
      <c r="D33" s="35"/>
      <c r="E33" s="40">
        <f>SUM(C33/C11*100)</f>
        <v>1.465180527769839</v>
      </c>
      <c r="F33" s="35"/>
      <c r="G33" s="37">
        <v>9225</v>
      </c>
      <c r="H33" s="35"/>
      <c r="I33" s="40">
        <f>SUM(G33/G11*100)</f>
        <v>1.506843273598636</v>
      </c>
      <c r="J33" s="35"/>
      <c r="K33" s="37">
        <v>9445</v>
      </c>
      <c r="L33" s="35"/>
      <c r="M33" s="40">
        <f>SUM(K33/K11*100)</f>
        <v>1.4982099207035322</v>
      </c>
      <c r="P33" s="82" t="s">
        <v>103</v>
      </c>
      <c r="Q33" s="80"/>
      <c r="R33" s="91"/>
      <c r="S33" s="91"/>
      <c r="T33" s="91"/>
      <c r="U33" s="91"/>
      <c r="V33" s="92"/>
    </row>
    <row r="34" spans="1:22" ht="15.75">
      <c r="A34" s="35"/>
      <c r="B34" s="38" t="s">
        <v>18</v>
      </c>
      <c r="C34" s="37">
        <v>1019</v>
      </c>
      <c r="D34" s="35"/>
      <c r="E34" s="40">
        <f>SUM(C34/C11*100)</f>
        <v>1.9415070972658857</v>
      </c>
      <c r="F34" s="35"/>
      <c r="G34" s="37">
        <v>12225</v>
      </c>
      <c r="H34" s="35"/>
      <c r="I34" s="40">
        <f>SUM(G34/G11*100)</f>
        <v>1.996873606476241</v>
      </c>
      <c r="J34" s="35"/>
      <c r="K34" s="37">
        <v>12080</v>
      </c>
      <c r="L34" s="35"/>
      <c r="M34" s="40">
        <f>SUM(K34/K11*100)</f>
        <v>1.9161859017574026</v>
      </c>
      <c r="P34" s="80"/>
      <c r="Q34" s="83"/>
      <c r="R34" s="85">
        <f>R10</f>
        <v>630419</v>
      </c>
      <c r="S34" s="110"/>
      <c r="T34" s="111">
        <v>6</v>
      </c>
      <c r="U34" s="110"/>
      <c r="V34" s="107">
        <f>R34/T34</f>
        <v>105069.83333333333</v>
      </c>
    </row>
    <row r="35" spans="1:22" ht="15.75">
      <c r="A35" s="35"/>
      <c r="B35" s="38" t="s">
        <v>19</v>
      </c>
      <c r="C35" s="42">
        <v>2723</v>
      </c>
      <c r="D35" s="43"/>
      <c r="E35" s="44">
        <f>SUM(C35/C11*100)</f>
        <v>5.1881489949509385</v>
      </c>
      <c r="F35" s="43"/>
      <c r="G35" s="42">
        <v>32678</v>
      </c>
      <c r="H35" s="43"/>
      <c r="I35" s="44">
        <f>SUM(G35/G11*100)</f>
        <v>5.33773707259146</v>
      </c>
      <c r="J35" s="43"/>
      <c r="K35" s="42">
        <v>28500</v>
      </c>
      <c r="L35" s="43"/>
      <c r="M35" s="44">
        <f>SUM(K35/K11*100)</f>
        <v>4.520802831132945</v>
      </c>
      <c r="P35" s="80"/>
      <c r="Q35" s="83"/>
      <c r="R35" s="77"/>
      <c r="S35" s="112" t="s">
        <v>104</v>
      </c>
      <c r="T35" s="80"/>
      <c r="U35" s="80"/>
      <c r="V35" s="80"/>
    </row>
    <row r="36" spans="1:22" ht="15.75">
      <c r="A36" s="39" t="s">
        <v>20</v>
      </c>
      <c r="B36" s="39" t="s">
        <v>21</v>
      </c>
      <c r="C36" s="45">
        <f>SUM(C21:C35)</f>
        <v>26682</v>
      </c>
      <c r="D36" s="46"/>
      <c r="E36" s="47">
        <f>SUM(C36/C11*100)</f>
        <v>50.837382109174044</v>
      </c>
      <c r="F36" s="46"/>
      <c r="G36" s="45">
        <f>SUM(G21:G35)</f>
        <v>308241</v>
      </c>
      <c r="H36" s="46"/>
      <c r="I36" s="47">
        <f>SUM(G36/G11*100)</f>
        <v>50.34914661217529</v>
      </c>
      <c r="J36" s="46"/>
      <c r="K36" s="45">
        <f>SUM(K21:K35)</f>
        <v>304095</v>
      </c>
      <c r="L36" s="46"/>
      <c r="M36" s="47">
        <f>SUM(K36/K11*100)</f>
        <v>48.23696620818852</v>
      </c>
      <c r="P36" s="80"/>
      <c r="Q36" s="83"/>
      <c r="R36" s="77"/>
      <c r="S36" s="77"/>
      <c r="T36" s="77"/>
      <c r="U36" s="77"/>
      <c r="V36" s="77"/>
    </row>
    <row r="37" spans="1:22" ht="12" customHeight="1">
      <c r="A37" s="35"/>
      <c r="B37" s="35"/>
      <c r="C37" s="37"/>
      <c r="D37" s="46"/>
      <c r="E37" s="47"/>
      <c r="F37" s="46"/>
      <c r="G37" s="48"/>
      <c r="H37" s="46"/>
      <c r="I37" s="47"/>
      <c r="J37" s="46"/>
      <c r="K37" s="45"/>
      <c r="L37" s="46"/>
      <c r="M37" s="47"/>
      <c r="P37" s="82" t="s">
        <v>105</v>
      </c>
      <c r="Q37" s="80"/>
      <c r="R37" s="80"/>
      <c r="S37" s="80"/>
      <c r="T37" s="80"/>
      <c r="U37" s="113"/>
      <c r="V37" s="80"/>
    </row>
    <row r="38" spans="1:22" ht="15.75">
      <c r="A38" s="24" t="s">
        <v>22</v>
      </c>
      <c r="B38" s="24" t="s">
        <v>23</v>
      </c>
      <c r="C38" s="29">
        <f>SUM(+C18+C36)</f>
        <v>43336</v>
      </c>
      <c r="D38" s="30"/>
      <c r="E38" s="32">
        <f>SUM(C38/C11*100)</f>
        <v>82.56835286272268</v>
      </c>
      <c r="F38" s="30"/>
      <c r="G38" s="29">
        <f>SUM(+G18+G36)</f>
        <v>509155</v>
      </c>
      <c r="H38" s="30"/>
      <c r="I38" s="32">
        <f>SUM(G38/G11*100)</f>
        <v>83.16713137876567</v>
      </c>
      <c r="J38" s="30"/>
      <c r="K38" s="29">
        <f>SUM(+K18+K36)</f>
        <v>506825</v>
      </c>
      <c r="L38" s="30"/>
      <c r="M38" s="32">
        <f>SUM(K38/K11*100)</f>
        <v>80.3949436803142</v>
      </c>
      <c r="P38" s="80"/>
      <c r="Q38" s="80"/>
      <c r="R38" s="83" t="s">
        <v>106</v>
      </c>
      <c r="S38" s="80"/>
      <c r="T38" s="80"/>
      <c r="U38" s="80"/>
      <c r="V38" s="80"/>
    </row>
    <row r="39" spans="1:22" ht="14.25" customHeight="1">
      <c r="A39" s="35"/>
      <c r="B39" s="35"/>
      <c r="C39" s="48"/>
      <c r="D39" s="46"/>
      <c r="E39" s="46"/>
      <c r="F39" s="46"/>
      <c r="G39" s="48"/>
      <c r="H39" s="46"/>
      <c r="I39" s="46"/>
      <c r="J39" s="46"/>
      <c r="K39" s="45"/>
      <c r="L39" s="46"/>
      <c r="M39" s="46"/>
      <c r="P39" s="80"/>
      <c r="Q39" s="83"/>
      <c r="R39" s="114">
        <f>R10</f>
        <v>630419</v>
      </c>
      <c r="S39" s="110"/>
      <c r="T39" s="111">
        <v>5</v>
      </c>
      <c r="U39" s="110"/>
      <c r="V39" s="107">
        <f>R39/T39</f>
        <v>126083.8</v>
      </c>
    </row>
    <row r="40" spans="1:22" ht="15.75">
      <c r="A40" s="24" t="s">
        <v>24</v>
      </c>
      <c r="B40" s="49" t="s">
        <v>25</v>
      </c>
      <c r="C40" s="29">
        <f>SUM(C11-C38)</f>
        <v>9149</v>
      </c>
      <c r="D40" s="30"/>
      <c r="E40" s="32">
        <f>SUM(C40/C11*100)</f>
        <v>17.431647137277317</v>
      </c>
      <c r="F40" s="30"/>
      <c r="G40" s="29">
        <f>SUM(G11-G38)</f>
        <v>103052</v>
      </c>
      <c r="H40" s="30"/>
      <c r="I40" s="32">
        <f>SUM(G40/G11*100)</f>
        <v>16.83286862123432</v>
      </c>
      <c r="J40" s="30"/>
      <c r="K40" s="29">
        <f>SUM(K11-K38)</f>
        <v>123594</v>
      </c>
      <c r="L40" s="30"/>
      <c r="M40" s="32">
        <f>SUM(K40/K11*100)</f>
        <v>19.605056319685797</v>
      </c>
      <c r="P40" s="80"/>
      <c r="Q40" s="83"/>
      <c r="R40" s="112"/>
      <c r="S40" s="112" t="s">
        <v>107</v>
      </c>
      <c r="T40" s="103"/>
      <c r="U40" s="80"/>
      <c r="V40" s="115"/>
    </row>
    <row r="41" spans="1:13" ht="12.75">
      <c r="A41" s="35"/>
      <c r="B41" s="35"/>
      <c r="C41" s="37"/>
      <c r="D41" s="35"/>
      <c r="E41" s="40"/>
      <c r="F41" s="35"/>
      <c r="G41" s="37"/>
      <c r="H41" s="35"/>
      <c r="I41" s="40"/>
      <c r="J41" s="35"/>
      <c r="K41" s="37"/>
      <c r="L41" s="35"/>
      <c r="M41" s="40"/>
    </row>
    <row r="42" spans="1:13" ht="12.75">
      <c r="A42" s="35"/>
      <c r="B42" s="39" t="s">
        <v>45</v>
      </c>
      <c r="C42" s="37"/>
      <c r="D42" s="35"/>
      <c r="E42" s="40"/>
      <c r="F42" s="35"/>
      <c r="G42" s="37"/>
      <c r="H42" s="35"/>
      <c r="I42" s="40"/>
      <c r="J42" s="35"/>
      <c r="K42" s="37"/>
      <c r="L42" s="35"/>
      <c r="M42" s="40"/>
    </row>
    <row r="43" spans="1:13" ht="12.75">
      <c r="A43" s="35"/>
      <c r="B43" s="38" t="s">
        <v>26</v>
      </c>
      <c r="C43" s="37">
        <v>613</v>
      </c>
      <c r="D43" s="35"/>
      <c r="E43" s="40">
        <f>SUM(C43/C11*100)</f>
        <v>1.167952748404306</v>
      </c>
      <c r="F43" s="35"/>
      <c r="G43" s="37">
        <v>3675</v>
      </c>
      <c r="H43" s="35"/>
      <c r="I43" s="40">
        <f>SUM(G43/G11*100)</f>
        <v>0.6002871577750664</v>
      </c>
      <c r="J43" s="35"/>
      <c r="K43" s="37">
        <v>3500</v>
      </c>
      <c r="L43" s="35"/>
      <c r="M43" s="40">
        <f>SUM(K43/K11*100)</f>
        <v>0.555186312595274</v>
      </c>
    </row>
    <row r="44" spans="1:13" ht="12.75">
      <c r="A44" s="35"/>
      <c r="B44" s="62" t="s">
        <v>58</v>
      </c>
      <c r="C44" s="37">
        <v>0</v>
      </c>
      <c r="D44" s="35"/>
      <c r="E44" s="40">
        <f>SUM(C44/C11*100)</f>
        <v>0</v>
      </c>
      <c r="F44" s="35"/>
      <c r="G44" s="37">
        <v>115</v>
      </c>
      <c r="H44" s="35"/>
      <c r="I44" s="40">
        <f>SUM(G44/G11*100)</f>
        <v>0.01878449609364153</v>
      </c>
      <c r="J44" s="35"/>
      <c r="K44" s="37">
        <v>115</v>
      </c>
      <c r="L44" s="35"/>
      <c r="M44" s="40">
        <f>SUM(K44/K11*100)</f>
        <v>0.018241835985273288</v>
      </c>
    </row>
    <row r="45" spans="1:13" ht="12.75">
      <c r="A45" s="35"/>
      <c r="B45" s="62" t="s">
        <v>59</v>
      </c>
      <c r="C45" s="37">
        <v>0</v>
      </c>
      <c r="D45" s="35"/>
      <c r="E45" s="40">
        <f>SUM(C45/C11*100)</f>
        <v>0</v>
      </c>
      <c r="F45" s="35"/>
      <c r="G45" s="37">
        <v>0</v>
      </c>
      <c r="H45" s="35"/>
      <c r="I45" s="40">
        <f>SUM(G45/G11*100)</f>
        <v>0</v>
      </c>
      <c r="J45" s="35"/>
      <c r="K45" s="37">
        <v>0</v>
      </c>
      <c r="L45" s="35"/>
      <c r="M45" s="40">
        <f>SUM(K45/K11*100)</f>
        <v>0</v>
      </c>
    </row>
    <row r="46" spans="1:13" ht="12.75">
      <c r="A46" s="35"/>
      <c r="B46" s="62" t="s">
        <v>62</v>
      </c>
      <c r="C46" s="42">
        <v>0</v>
      </c>
      <c r="D46" s="43"/>
      <c r="E46" s="44">
        <f>SUM(C46/C11*100)</f>
        <v>0</v>
      </c>
      <c r="F46" s="43"/>
      <c r="G46" s="42">
        <v>0</v>
      </c>
      <c r="H46" s="43"/>
      <c r="I46" s="44">
        <f>SUM(G46/G11*100)</f>
        <v>0</v>
      </c>
      <c r="J46" s="43"/>
      <c r="K46" s="42">
        <v>0</v>
      </c>
      <c r="L46" s="43"/>
      <c r="M46" s="44">
        <f>SUM(K46/K11*100)</f>
        <v>0</v>
      </c>
    </row>
    <row r="47" spans="1:13" ht="12.75">
      <c r="A47" s="35"/>
      <c r="B47" s="39" t="s">
        <v>60</v>
      </c>
      <c r="C47" s="37">
        <f>SUM(C43:C46)</f>
        <v>613</v>
      </c>
      <c r="D47" s="35"/>
      <c r="E47" s="40">
        <f>SUM(E43:E46)</f>
        <v>1.167952748404306</v>
      </c>
      <c r="F47" s="35"/>
      <c r="G47" s="37">
        <f>SUM(G43:G46)</f>
        <v>3790</v>
      </c>
      <c r="H47" s="35"/>
      <c r="I47" s="40">
        <f>SUM(I43:I46)</f>
        <v>0.6190716538687079</v>
      </c>
      <c r="J47" s="35"/>
      <c r="K47" s="37">
        <f>SUM(K43:K46)</f>
        <v>3615</v>
      </c>
      <c r="L47" s="35"/>
      <c r="M47" s="40">
        <f>SUM(M43:M46)</f>
        <v>0.5734281485805472</v>
      </c>
    </row>
    <row r="48" spans="1:13" ht="4.5" customHeight="1">
      <c r="A48" s="35"/>
      <c r="B48" s="38"/>
      <c r="C48" s="37"/>
      <c r="D48" s="35"/>
      <c r="E48" s="40"/>
      <c r="F48" s="35"/>
      <c r="G48" s="37"/>
      <c r="H48" s="35"/>
      <c r="I48" s="40"/>
      <c r="J48" s="35"/>
      <c r="K48" s="37"/>
      <c r="L48" s="35"/>
      <c r="M48" s="40"/>
    </row>
    <row r="49" spans="1:13" ht="12.75">
      <c r="A49" s="35"/>
      <c r="B49" s="61" t="s">
        <v>61</v>
      </c>
      <c r="C49" s="37">
        <v>0</v>
      </c>
      <c r="D49" s="35"/>
      <c r="E49" s="40">
        <f>SUM(C49/C11*100)</f>
        <v>0</v>
      </c>
      <c r="F49" s="35"/>
      <c r="G49" s="37">
        <v>-3115</v>
      </c>
      <c r="H49" s="35"/>
      <c r="I49" s="40">
        <f>SUM(G49/G11*100)</f>
        <v>-0.5088148289712466</v>
      </c>
      <c r="J49" s="35"/>
      <c r="K49" s="37">
        <v>-10500</v>
      </c>
      <c r="L49" s="35"/>
      <c r="M49" s="40">
        <f>SUM(K49/K11*100)</f>
        <v>-1.665558937785822</v>
      </c>
    </row>
    <row r="50" spans="1:13" ht="12.75">
      <c r="A50" s="35"/>
      <c r="B50" s="62" t="s">
        <v>64</v>
      </c>
      <c r="C50" s="37">
        <v>0</v>
      </c>
      <c r="D50" s="35"/>
      <c r="E50" s="40">
        <f>SUM(C50/C16*100)</f>
        <v>0</v>
      </c>
      <c r="F50" s="35"/>
      <c r="G50" s="37">
        <v>0</v>
      </c>
      <c r="H50" s="35"/>
      <c r="I50" s="40">
        <f>SUM(G50/G16*100)</f>
        <v>0</v>
      </c>
      <c r="J50" s="35"/>
      <c r="K50" s="37">
        <v>0</v>
      </c>
      <c r="L50" s="35"/>
      <c r="M50" s="40">
        <f>SUM(K50/K16*100)</f>
        <v>0</v>
      </c>
    </row>
    <row r="51" spans="1:13" ht="12.75">
      <c r="A51" s="35"/>
      <c r="B51" s="62" t="s">
        <v>63</v>
      </c>
      <c r="C51" s="42">
        <v>-165</v>
      </c>
      <c r="D51" s="43"/>
      <c r="E51" s="44">
        <f>SUM(C51/C11*100)</f>
        <v>-0.3143755358673907</v>
      </c>
      <c r="F51" s="43"/>
      <c r="G51" s="42">
        <v>-545</v>
      </c>
      <c r="H51" s="43"/>
      <c r="I51" s="44">
        <f>SUM(G51/G11*100)</f>
        <v>-0.0890221771394316</v>
      </c>
      <c r="J51" s="43"/>
      <c r="K51" s="42">
        <v>-615</v>
      </c>
      <c r="L51" s="43"/>
      <c r="M51" s="44">
        <f>SUM(K51/K11*100)</f>
        <v>-0.0975541663560267</v>
      </c>
    </row>
    <row r="52" spans="1:13" ht="12.75">
      <c r="A52" s="35"/>
      <c r="B52" s="39" t="s">
        <v>66</v>
      </c>
      <c r="C52" s="45">
        <f>SUM(C49:C51)</f>
        <v>-165</v>
      </c>
      <c r="D52" s="46"/>
      <c r="E52" s="47">
        <f>SUM(E49:E51)</f>
        <v>-0.3143755358673907</v>
      </c>
      <c r="F52" s="46"/>
      <c r="G52" s="45">
        <f>SUM(G49:G51)</f>
        <v>-3660</v>
      </c>
      <c r="H52" s="46"/>
      <c r="I52" s="47">
        <f>SUM(I49:I51)</f>
        <v>-0.5978370061106782</v>
      </c>
      <c r="J52" s="46"/>
      <c r="K52" s="45">
        <f>SUM(K49:K51)</f>
        <v>-11115</v>
      </c>
      <c r="L52" s="46"/>
      <c r="M52" s="47">
        <f>SUM(M49:M51)</f>
        <v>-1.7631131041418486</v>
      </c>
    </row>
    <row r="53" spans="1:13" ht="12.75">
      <c r="A53" s="39" t="s">
        <v>27</v>
      </c>
      <c r="B53" s="39" t="s">
        <v>46</v>
      </c>
      <c r="C53" s="45">
        <f>SUM(C47+C52)</f>
        <v>448</v>
      </c>
      <c r="D53" s="46"/>
      <c r="E53" s="64">
        <f>SUM(E47+E52)/100</f>
        <v>0.008535772125369151</v>
      </c>
      <c r="F53" s="46"/>
      <c r="G53" s="45">
        <f>SUM(G47+G52)</f>
        <v>130</v>
      </c>
      <c r="H53" s="46"/>
      <c r="I53" s="64">
        <f>SUM(I47+I52)/100</f>
        <v>0.00021234647758029636</v>
      </c>
      <c r="J53" s="46"/>
      <c r="K53" s="45">
        <f>SUM(K47+K52)</f>
        <v>-7500</v>
      </c>
      <c r="L53" s="46"/>
      <c r="M53" s="64">
        <f>SUM(0.57-1.76)/100</f>
        <v>-0.011899999999999999</v>
      </c>
    </row>
    <row r="54" spans="1:13" ht="7.5" customHeight="1">
      <c r="A54" s="35"/>
      <c r="B54" s="35"/>
      <c r="C54" s="37"/>
      <c r="D54" s="35"/>
      <c r="E54" s="40"/>
      <c r="F54" s="35"/>
      <c r="G54" s="37"/>
      <c r="H54" s="35"/>
      <c r="I54" s="40"/>
      <c r="J54" s="35"/>
      <c r="K54" s="37"/>
      <c r="L54" s="35"/>
      <c r="M54" s="40"/>
    </row>
    <row r="55" spans="1:13" ht="12.75">
      <c r="A55" s="39" t="s">
        <v>28</v>
      </c>
      <c r="B55" s="72" t="s">
        <v>47</v>
      </c>
      <c r="C55" s="37"/>
      <c r="D55" s="35"/>
      <c r="E55" s="40"/>
      <c r="F55" s="35"/>
      <c r="G55" s="37"/>
      <c r="H55" s="35"/>
      <c r="I55" s="40"/>
      <c r="J55" s="35"/>
      <c r="K55" s="37"/>
      <c r="L55" s="35"/>
      <c r="M55" s="40"/>
    </row>
    <row r="56" spans="1:13" ht="12.75">
      <c r="A56" s="35"/>
      <c r="B56" s="72" t="s">
        <v>65</v>
      </c>
      <c r="C56" s="68">
        <f>C40+C53</f>
        <v>9597</v>
      </c>
      <c r="D56" s="69"/>
      <c r="E56" s="70">
        <f>SUM(C56/C11*100)</f>
        <v>18.285224349814232</v>
      </c>
      <c r="F56" s="69"/>
      <c r="G56" s="68">
        <f>G40+G53</f>
        <v>103182</v>
      </c>
      <c r="H56" s="69"/>
      <c r="I56" s="70">
        <f>SUM(G56/G11*100)</f>
        <v>16.85410326899235</v>
      </c>
      <c r="J56" s="69"/>
      <c r="K56" s="68">
        <f>K40+K53</f>
        <v>116094</v>
      </c>
      <c r="L56" s="69"/>
      <c r="M56" s="70">
        <f>SUM(K56/K11*100)</f>
        <v>18.415371364124493</v>
      </c>
    </row>
    <row r="57" spans="1:13" ht="7.5" customHeight="1">
      <c r="A57" s="35"/>
      <c r="B57" s="38" t="s">
        <v>12</v>
      </c>
      <c r="C57" s="37"/>
      <c r="D57" s="35"/>
      <c r="E57" s="40"/>
      <c r="F57" s="35"/>
      <c r="G57" s="36"/>
      <c r="H57" s="35"/>
      <c r="I57" s="40"/>
      <c r="J57" s="35"/>
      <c r="K57" s="37"/>
      <c r="L57" s="35"/>
      <c r="M57" s="40"/>
    </row>
    <row r="58" spans="1:11" ht="12.75">
      <c r="A58" s="35"/>
      <c r="B58" s="50" t="s">
        <v>69</v>
      </c>
      <c r="C58" s="1"/>
      <c r="G58" s="1"/>
      <c r="K58" s="1"/>
    </row>
    <row r="59" spans="1:13" ht="12.75">
      <c r="A59" s="35"/>
      <c r="B59" s="61" t="s">
        <v>71</v>
      </c>
      <c r="C59" s="27">
        <v>3332</v>
      </c>
      <c r="D59" s="35"/>
      <c r="E59" s="40">
        <f>SUM(C59/C56*100)</f>
        <v>34.719183078045226</v>
      </c>
      <c r="F59" s="35"/>
      <c r="G59" s="37">
        <v>30000</v>
      </c>
      <c r="H59" s="35"/>
      <c r="I59" s="40">
        <f>SUM(G59/G56*100)</f>
        <v>29.074838634645577</v>
      </c>
      <c r="J59" s="35"/>
      <c r="K59" s="37">
        <v>30000</v>
      </c>
      <c r="L59" s="35"/>
      <c r="M59" s="40">
        <f>SUM(K59/K56*100)</f>
        <v>25.841128740503382</v>
      </c>
    </row>
    <row r="60" spans="1:13" ht="12.75">
      <c r="A60" s="35"/>
      <c r="B60" s="61" t="s">
        <v>70</v>
      </c>
      <c r="C60" s="27">
        <v>3332</v>
      </c>
      <c r="D60" s="35"/>
      <c r="E60" s="40">
        <f>SUM(C60/C56*100)</f>
        <v>34.719183078045226</v>
      </c>
      <c r="F60" s="35"/>
      <c r="G60" s="37">
        <v>30000</v>
      </c>
      <c r="H60" s="35"/>
      <c r="I60" s="40">
        <f>SUM(G60/G56*100)</f>
        <v>29.074838634645577</v>
      </c>
      <c r="J60" s="35"/>
      <c r="K60" s="37">
        <v>30000</v>
      </c>
      <c r="L60" s="35"/>
      <c r="M60" s="40">
        <f>SUM(K60/K56*100)</f>
        <v>25.841128740503382</v>
      </c>
    </row>
    <row r="61" spans="1:13" ht="12.75">
      <c r="A61" s="35"/>
      <c r="B61" s="41" t="s">
        <v>31</v>
      </c>
      <c r="C61" s="42">
        <v>1250</v>
      </c>
      <c r="D61" s="43"/>
      <c r="E61" s="44">
        <f>SUM(C61/C56*100)</f>
        <v>13.024903615713242</v>
      </c>
      <c r="F61" s="43"/>
      <c r="G61" s="42">
        <v>15000</v>
      </c>
      <c r="H61" s="43"/>
      <c r="I61" s="44">
        <f>SUM(G61/G56*100)</f>
        <v>14.537419317322788</v>
      </c>
      <c r="J61" s="43"/>
      <c r="K61" s="42">
        <v>18000</v>
      </c>
      <c r="L61" s="43"/>
      <c r="M61" s="44">
        <f>SUM(K61/K56*100)</f>
        <v>15.504677244302032</v>
      </c>
    </row>
    <row r="62" spans="1:13" ht="12.75">
      <c r="A62" s="35"/>
      <c r="B62" s="50" t="s">
        <v>80</v>
      </c>
      <c r="C62" s="45">
        <f>SUM(C59:C61)</f>
        <v>7914</v>
      </c>
      <c r="D62" s="46"/>
      <c r="E62" s="47">
        <f>SUM(E59:E61)</f>
        <v>82.4632697718037</v>
      </c>
      <c r="F62" s="46"/>
      <c r="G62" s="45">
        <f>SUM(G59:G61)</f>
        <v>75000</v>
      </c>
      <c r="H62" s="46"/>
      <c r="I62" s="47">
        <f>SUM(I59:I61)</f>
        <v>72.68709658661395</v>
      </c>
      <c r="J62" s="46"/>
      <c r="K62" s="45">
        <f>SUM(K59:K61)</f>
        <v>78000</v>
      </c>
      <c r="L62" s="46"/>
      <c r="M62" s="47">
        <f>SUM(M59:M61)</f>
        <v>67.1869347253088</v>
      </c>
    </row>
    <row r="63" spans="1:13" ht="12.75">
      <c r="A63" s="35"/>
      <c r="B63" s="39" t="s">
        <v>72</v>
      </c>
      <c r="C63" s="37"/>
      <c r="D63" s="35"/>
      <c r="E63" s="40"/>
      <c r="F63" s="35"/>
      <c r="G63" s="37"/>
      <c r="H63" s="35"/>
      <c r="I63" s="40"/>
      <c r="J63" s="35"/>
      <c r="K63" s="37"/>
      <c r="L63" s="35"/>
      <c r="M63" s="40"/>
    </row>
    <row r="64" spans="1:13" ht="12.75">
      <c r="A64" s="35"/>
      <c r="B64" s="61" t="s">
        <v>73</v>
      </c>
      <c r="C64" s="27">
        <v>0</v>
      </c>
      <c r="D64" s="23"/>
      <c r="E64" s="28">
        <f>SUM(C64/C56*100)</f>
        <v>0</v>
      </c>
      <c r="F64" s="23"/>
      <c r="G64" s="27">
        <v>0</v>
      </c>
      <c r="H64" s="23"/>
      <c r="I64" s="28">
        <f>SUM(G64/G56*100)</f>
        <v>0</v>
      </c>
      <c r="J64" s="23"/>
      <c r="K64" s="27">
        <v>0</v>
      </c>
      <c r="L64" s="23"/>
      <c r="M64" s="28">
        <f>SUM(K64/K56*100)</f>
        <v>0</v>
      </c>
    </row>
    <row r="65" spans="1:13" ht="12.75">
      <c r="A65" s="35"/>
      <c r="B65" s="61" t="s">
        <v>74</v>
      </c>
      <c r="C65" s="27">
        <v>0</v>
      </c>
      <c r="D65" s="23"/>
      <c r="E65" s="40">
        <f>SUM(C65/C56*100)</f>
        <v>0</v>
      </c>
      <c r="F65" s="23"/>
      <c r="G65" s="27">
        <v>0</v>
      </c>
      <c r="H65" s="23"/>
      <c r="I65" s="40">
        <f>SUM(G65/G56*100)</f>
        <v>0</v>
      </c>
      <c r="J65" s="23"/>
      <c r="K65" s="27">
        <v>0</v>
      </c>
      <c r="L65" s="23"/>
      <c r="M65" s="40">
        <f>SUM(K65/K56*100)</f>
        <v>0</v>
      </c>
    </row>
    <row r="66" spans="1:13" ht="12.75">
      <c r="A66" s="35"/>
      <c r="B66" s="61" t="s">
        <v>75</v>
      </c>
      <c r="C66" s="42">
        <v>0</v>
      </c>
      <c r="D66" s="43"/>
      <c r="E66" s="44">
        <f>SUM(C66/C56*100)</f>
        <v>0</v>
      </c>
      <c r="F66" s="43"/>
      <c r="G66" s="42">
        <v>0</v>
      </c>
      <c r="H66" s="43"/>
      <c r="I66" s="44">
        <f>SUM(G66/G56*100)</f>
        <v>0</v>
      </c>
      <c r="J66" s="43"/>
      <c r="K66" s="42">
        <v>0</v>
      </c>
      <c r="L66" s="43"/>
      <c r="M66" s="44">
        <f>SUM(K66/K56*100)</f>
        <v>0</v>
      </c>
    </row>
    <row r="67" spans="1:13" ht="12.75">
      <c r="A67" s="35"/>
      <c r="B67" s="50" t="s">
        <v>82</v>
      </c>
      <c r="C67" s="66">
        <f>SUM(C64:C66)</f>
        <v>0</v>
      </c>
      <c r="D67" s="30"/>
      <c r="E67" s="65">
        <f>SUM(E64:E66)</f>
        <v>0</v>
      </c>
      <c r="F67" s="23"/>
      <c r="G67" s="66">
        <f>SUM(G64:G66)</f>
        <v>0</v>
      </c>
      <c r="H67" s="30"/>
      <c r="I67" s="65">
        <f>SUM(I64:I66)</f>
        <v>0</v>
      </c>
      <c r="J67" s="23"/>
      <c r="K67" s="66">
        <f>SUM(K64:K66)</f>
        <v>0</v>
      </c>
      <c r="L67" s="30"/>
      <c r="M67" s="65">
        <f>SUM(M64:M66)</f>
        <v>0</v>
      </c>
    </row>
    <row r="68" spans="1:13" ht="12.75">
      <c r="A68" s="35"/>
      <c r="B68" s="39" t="s">
        <v>76</v>
      </c>
      <c r="C68" s="27"/>
      <c r="D68" s="23"/>
      <c r="E68" s="28"/>
      <c r="F68" s="23"/>
      <c r="G68" s="27"/>
      <c r="H68" s="23"/>
      <c r="I68" s="28"/>
      <c r="J68" s="23"/>
      <c r="K68" s="27"/>
      <c r="L68" s="23"/>
      <c r="M68" s="28"/>
    </row>
    <row r="69" spans="1:13" ht="12.75">
      <c r="A69" s="35"/>
      <c r="B69" s="61" t="s">
        <v>77</v>
      </c>
      <c r="C69" s="27">
        <v>500</v>
      </c>
      <c r="D69" s="23"/>
      <c r="E69" s="28">
        <f>SUM(C69/C56*100)</f>
        <v>5.2099614462852974</v>
      </c>
      <c r="F69" s="23"/>
      <c r="G69" s="27">
        <v>12000</v>
      </c>
      <c r="H69" s="23"/>
      <c r="I69" s="28">
        <f>SUM(G69/G56*100)</f>
        <v>11.62993545385823</v>
      </c>
      <c r="J69" s="23"/>
      <c r="K69" s="27">
        <v>18000</v>
      </c>
      <c r="L69" s="23"/>
      <c r="M69" s="28">
        <f>SUM(K69/K56*100)</f>
        <v>15.504677244302032</v>
      </c>
    </row>
    <row r="70" spans="1:13" ht="12.75">
      <c r="A70" s="35"/>
      <c r="B70" s="61" t="s">
        <v>78</v>
      </c>
      <c r="C70" s="42">
        <v>500</v>
      </c>
      <c r="D70" s="43"/>
      <c r="E70" s="44">
        <f>SUM(C70/C56*100)</f>
        <v>5.2099614462852974</v>
      </c>
      <c r="F70" s="43"/>
      <c r="G70" s="42">
        <v>12000</v>
      </c>
      <c r="H70" s="43"/>
      <c r="I70" s="44">
        <f>SUM(G70/G56*100)</f>
        <v>11.62993545385823</v>
      </c>
      <c r="J70" s="43"/>
      <c r="K70" s="42">
        <v>18000</v>
      </c>
      <c r="L70" s="43"/>
      <c r="M70" s="44">
        <f>SUM(K70/K56*100)</f>
        <v>15.504677244302032</v>
      </c>
    </row>
    <row r="71" spans="1:13" ht="12.75">
      <c r="A71" s="35"/>
      <c r="B71" s="50" t="s">
        <v>81</v>
      </c>
      <c r="C71" s="29">
        <f>SUM(C69:C70)</f>
        <v>1000</v>
      </c>
      <c r="D71" s="30"/>
      <c r="E71" s="67">
        <f>SUM(E69:E70)</f>
        <v>10.419922892570595</v>
      </c>
      <c r="F71" s="30"/>
      <c r="G71" s="29">
        <f>SUM(G69:G70)</f>
        <v>24000</v>
      </c>
      <c r="H71" s="30"/>
      <c r="I71" s="67">
        <f>SUM(I69:I70)</f>
        <v>23.25987090771646</v>
      </c>
      <c r="J71" s="30"/>
      <c r="K71" s="29">
        <f>SUM(K69:K70)</f>
        <v>36000</v>
      </c>
      <c r="L71" s="30"/>
      <c r="M71" s="67">
        <f>SUM(M69:M70)</f>
        <v>31.009354488604064</v>
      </c>
    </row>
    <row r="72" spans="1:13" ht="12.75">
      <c r="A72" s="39" t="s">
        <v>29</v>
      </c>
      <c r="B72" s="50" t="s">
        <v>79</v>
      </c>
      <c r="C72" s="45">
        <f>SUM(C62+C67+C71)</f>
        <v>8914</v>
      </c>
      <c r="D72" s="46"/>
      <c r="E72" s="71">
        <f>SUM(E62+E67+E71)</f>
        <v>92.88319266437429</v>
      </c>
      <c r="F72" s="46"/>
      <c r="G72" s="45">
        <f>SUM(G62+G67+G71)</f>
        <v>99000</v>
      </c>
      <c r="H72" s="46"/>
      <c r="I72" s="71">
        <f>SUM(I62+I67+I71)</f>
        <v>95.94696749433041</v>
      </c>
      <c r="J72" s="46"/>
      <c r="K72" s="45">
        <f>SUM(K62+K67+K71)</f>
        <v>114000</v>
      </c>
      <c r="L72" s="46"/>
      <c r="M72" s="71">
        <f>SUM(M62+M67+M71)</f>
        <v>98.19628921391286</v>
      </c>
    </row>
    <row r="73" spans="1:13" ht="6.75" customHeight="1">
      <c r="A73" s="35"/>
      <c r="B73" s="38" t="s">
        <v>12</v>
      </c>
      <c r="C73" s="37"/>
      <c r="D73" s="35"/>
      <c r="E73" s="40"/>
      <c r="F73" s="35"/>
      <c r="G73" s="36"/>
      <c r="H73" s="35"/>
      <c r="I73" s="40"/>
      <c r="J73" s="35"/>
      <c r="K73" s="37"/>
      <c r="L73" s="35"/>
      <c r="M73" s="40"/>
    </row>
    <row r="74" spans="1:13" ht="12.75">
      <c r="A74" s="39" t="s">
        <v>30</v>
      </c>
      <c r="B74" s="39" t="s">
        <v>84</v>
      </c>
      <c r="C74" s="29">
        <f>SUM(C56-C72)</f>
        <v>683</v>
      </c>
      <c r="D74" s="32"/>
      <c r="E74" s="32">
        <f>SUM(C74/C11*100)</f>
        <v>1.301324187863199</v>
      </c>
      <c r="F74" s="32"/>
      <c r="G74" s="29">
        <f>SUM(G56-G72)</f>
        <v>4182</v>
      </c>
      <c r="H74" s="32"/>
      <c r="I74" s="32">
        <f>SUM(G74/G11*100)</f>
        <v>0.6831022840313815</v>
      </c>
      <c r="J74" s="30"/>
      <c r="K74" s="29">
        <f>SUM(K56-K72)</f>
        <v>2094</v>
      </c>
      <c r="L74" s="32"/>
      <c r="M74" s="32">
        <f>SUM(K74/K11*100)</f>
        <v>0.33216003959271534</v>
      </c>
    </row>
    <row r="75" spans="1:13" ht="12.75" customHeight="1">
      <c r="A75" s="35"/>
      <c r="B75" s="73" t="s">
        <v>83</v>
      </c>
      <c r="C75" s="37"/>
      <c r="D75" s="35"/>
      <c r="E75" s="40"/>
      <c r="F75" s="35"/>
      <c r="G75" s="37"/>
      <c r="H75" s="35"/>
      <c r="I75" s="40"/>
      <c r="J75" s="35"/>
      <c r="K75" s="37"/>
      <c r="L75" s="35"/>
      <c r="M75" s="40"/>
    </row>
    <row r="76" spans="1:13" s="3" customFormat="1" ht="13.5" thickBot="1">
      <c r="A76" s="51"/>
      <c r="B76" s="51"/>
      <c r="C76" s="52"/>
      <c r="D76" s="51"/>
      <c r="E76" s="53"/>
      <c r="F76" s="51"/>
      <c r="G76" s="51"/>
      <c r="H76" s="51"/>
      <c r="I76" s="51"/>
      <c r="J76" s="51"/>
      <c r="K76" s="52"/>
      <c r="L76" s="51"/>
      <c r="M76" s="51"/>
    </row>
    <row r="77" spans="1:13" s="4" customFormat="1" ht="3.75" customHeight="1">
      <c r="A77" s="54"/>
      <c r="B77" s="55"/>
      <c r="C77" s="56"/>
      <c r="D77" s="55"/>
      <c r="E77" s="57"/>
      <c r="F77" s="55"/>
      <c r="G77" s="55"/>
      <c r="H77" s="55"/>
      <c r="I77" s="55"/>
      <c r="J77" s="55"/>
      <c r="K77" s="56"/>
      <c r="L77" s="55"/>
      <c r="M77" s="55"/>
    </row>
    <row r="78" spans="1:13" s="4" customFormat="1" ht="10.5">
      <c r="A78" s="55"/>
      <c r="B78" s="55" t="s">
        <v>51</v>
      </c>
      <c r="C78" s="56"/>
      <c r="D78" s="55"/>
      <c r="E78" s="55"/>
      <c r="F78" s="55"/>
      <c r="G78" s="55"/>
      <c r="H78" s="55"/>
      <c r="I78" s="55"/>
      <c r="J78" s="55"/>
      <c r="K78" s="56"/>
      <c r="L78" s="55"/>
      <c r="M78" s="55"/>
    </row>
    <row r="79" spans="1:13" s="4" customFormat="1" ht="4.5" customHeight="1">
      <c r="A79" s="55"/>
      <c r="B79" s="55"/>
      <c r="C79" s="56"/>
      <c r="D79" s="55"/>
      <c r="E79" s="55"/>
      <c r="F79" s="55"/>
      <c r="G79" s="55"/>
      <c r="H79" s="55"/>
      <c r="I79" s="55"/>
      <c r="J79" s="55"/>
      <c r="K79" s="56"/>
      <c r="L79" s="55"/>
      <c r="M79" s="55"/>
    </row>
    <row r="80" spans="1:13" s="4" customFormat="1" ht="10.5">
      <c r="A80" s="55"/>
      <c r="B80" s="55" t="s">
        <v>52</v>
      </c>
      <c r="C80" s="56"/>
      <c r="D80" s="55"/>
      <c r="E80" s="55"/>
      <c r="F80" s="55"/>
      <c r="G80" s="55"/>
      <c r="H80" s="55"/>
      <c r="I80" s="55"/>
      <c r="J80" s="55"/>
      <c r="K80" s="56"/>
      <c r="L80" s="55"/>
      <c r="M80" s="55"/>
    </row>
    <row r="81" spans="1:13" s="4" customFormat="1" ht="5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0.5">
      <c r="A82" s="59"/>
      <c r="B82" s="59" t="s">
        <v>86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2">
      <c r="A83" s="59"/>
      <c r="B83" s="59"/>
      <c r="C83" s="59"/>
      <c r="D83" s="59"/>
      <c r="E83" s="60"/>
      <c r="F83" s="59"/>
      <c r="G83" s="59"/>
      <c r="H83" s="59"/>
      <c r="I83" s="59"/>
      <c r="J83" s="59"/>
      <c r="K83" s="59"/>
      <c r="L83" s="59"/>
      <c r="M83" s="59"/>
    </row>
    <row r="84" spans="3:11" ht="3.75" customHeight="1">
      <c r="C84" s="1"/>
      <c r="G84" s="1"/>
      <c r="K84" s="1"/>
    </row>
    <row r="85" spans="1:13" s="4" customFormat="1" ht="12" customHeight="1">
      <c r="A85" s="54" t="s">
        <v>49</v>
      </c>
      <c r="B85" s="55"/>
      <c r="C85" s="56"/>
      <c r="D85" s="55"/>
      <c r="E85" s="57"/>
      <c r="F85" s="55"/>
      <c r="G85" s="55"/>
      <c r="H85" s="55"/>
      <c r="I85" s="55"/>
      <c r="J85" s="55"/>
      <c r="K85" s="56"/>
      <c r="L85" s="55"/>
      <c r="M85" s="55"/>
    </row>
    <row r="86" spans="1:13" s="4" customFormat="1" ht="12">
      <c r="A86" s="54" t="s">
        <v>48</v>
      </c>
      <c r="B86" s="55"/>
      <c r="C86" s="56"/>
      <c r="D86" s="55"/>
      <c r="E86" s="58"/>
      <c r="F86" s="55"/>
      <c r="G86" s="55"/>
      <c r="H86" s="55"/>
      <c r="I86" s="55"/>
      <c r="J86" s="55"/>
      <c r="K86" s="56"/>
      <c r="L86" s="55"/>
      <c r="M86" s="55"/>
    </row>
    <row r="87" spans="3:11" ht="10.5">
      <c r="C87" s="1"/>
      <c r="G87" s="1"/>
      <c r="K87" s="1"/>
    </row>
    <row r="88" spans="3:11" ht="10.5">
      <c r="C88" s="1"/>
      <c r="G88" s="1"/>
      <c r="K88" s="1"/>
    </row>
    <row r="89" spans="3:11" ht="10.5">
      <c r="C89" s="1"/>
      <c r="G89" s="1"/>
      <c r="K89" s="1"/>
    </row>
    <row r="90" spans="3:11" ht="6" customHeight="1">
      <c r="C90" s="1"/>
      <c r="G90" s="1"/>
      <c r="K90" s="1"/>
    </row>
    <row r="91" spans="3:11" ht="10.5">
      <c r="C91" s="1"/>
      <c r="G91" s="1"/>
      <c r="K91" s="1"/>
    </row>
    <row r="92" spans="3:11" ht="10.5">
      <c r="C92" s="1"/>
      <c r="G92" s="1"/>
      <c r="K92" s="1"/>
    </row>
    <row r="93" spans="3:11" ht="10.5">
      <c r="C93" s="1"/>
      <c r="G93" s="1"/>
      <c r="K93" s="1"/>
    </row>
    <row r="94" spans="3:11" ht="10.5">
      <c r="C94" s="1"/>
      <c r="G94" s="1"/>
      <c r="K94" s="1"/>
    </row>
    <row r="95" spans="3:11" ht="10.5">
      <c r="C95" s="1"/>
      <c r="G95" s="1"/>
      <c r="K95" s="1"/>
    </row>
    <row r="96" spans="3:11" ht="10.5">
      <c r="C96" s="1"/>
      <c r="G96" s="1"/>
      <c r="K96" s="1"/>
    </row>
    <row r="97" spans="3:11" ht="6" customHeight="1">
      <c r="C97" s="1"/>
      <c r="G97" s="1"/>
      <c r="K97" s="1"/>
    </row>
    <row r="98" spans="3:11" ht="10.5">
      <c r="C98" s="1"/>
      <c r="G98" s="1"/>
      <c r="K98" s="1"/>
    </row>
    <row r="99" spans="3:11" ht="10.5">
      <c r="C99" s="1"/>
      <c r="G99" s="1"/>
      <c r="K99" s="1"/>
    </row>
    <row r="100" spans="3:11" ht="10.5">
      <c r="C100" s="1"/>
      <c r="G100" s="1"/>
      <c r="K100" s="1"/>
    </row>
    <row r="101" spans="3:11" ht="10.5">
      <c r="C101" s="1"/>
      <c r="G101" s="1"/>
      <c r="K101" s="1"/>
    </row>
    <row r="102" spans="3:11" ht="10.5">
      <c r="C102" s="1"/>
      <c r="G102" s="1"/>
      <c r="K102" s="1"/>
    </row>
    <row r="103" spans="3:11" ht="10.5">
      <c r="C103" s="1"/>
      <c r="G103" s="1"/>
      <c r="K103" s="1"/>
    </row>
    <row r="104" spans="3:11" ht="10.5">
      <c r="C104" s="1"/>
      <c r="G104" s="1"/>
      <c r="K104" s="1"/>
    </row>
    <row r="105" spans="3:11" ht="10.5">
      <c r="C105" s="1"/>
      <c r="G105" s="1"/>
      <c r="K105" s="1"/>
    </row>
    <row r="106" spans="3:11" ht="10.5">
      <c r="C106" s="1"/>
      <c r="G106" s="1"/>
      <c r="K106" s="1"/>
    </row>
    <row r="107" spans="3:11" ht="10.5">
      <c r="C107" s="1"/>
      <c r="G107" s="1"/>
      <c r="K107" s="1"/>
    </row>
    <row r="108" spans="3:11" ht="10.5">
      <c r="C108" s="1"/>
      <c r="G108" s="1"/>
      <c r="K108" s="1"/>
    </row>
    <row r="109" spans="3:11" ht="10.5">
      <c r="C109" s="1"/>
      <c r="G109" s="1"/>
      <c r="K109" s="1"/>
    </row>
    <row r="110" spans="3:11" ht="10.5">
      <c r="C110" s="1"/>
      <c r="G110" s="1"/>
      <c r="K110" s="1"/>
    </row>
    <row r="111" spans="3:11" ht="10.5">
      <c r="C111" s="1"/>
      <c r="G111" s="1"/>
      <c r="K111" s="1"/>
    </row>
    <row r="112" spans="3:11" ht="10.5">
      <c r="C112" s="1"/>
      <c r="G112" s="1"/>
      <c r="K112" s="1"/>
    </row>
    <row r="113" spans="3:11" ht="10.5">
      <c r="C113" s="1"/>
      <c r="G113" s="1"/>
      <c r="K113" s="1"/>
    </row>
    <row r="114" spans="3:11" ht="10.5">
      <c r="C114" s="1"/>
      <c r="G114" s="1"/>
      <c r="K114" s="1"/>
    </row>
    <row r="115" spans="3:11" ht="10.5">
      <c r="C115" s="1"/>
      <c r="G115" s="1"/>
      <c r="K115" s="1"/>
    </row>
    <row r="116" spans="3:11" ht="10.5">
      <c r="C116" s="1"/>
      <c r="G116" s="1"/>
      <c r="K116" s="1"/>
    </row>
    <row r="117" spans="3:11" ht="5.25" customHeight="1">
      <c r="C117" s="1"/>
      <c r="G117" s="1"/>
      <c r="K117" s="1"/>
    </row>
    <row r="118" spans="3:11" ht="10.5">
      <c r="C118" s="1"/>
      <c r="G118" s="1"/>
      <c r="K118" s="1"/>
    </row>
    <row r="119" spans="3:11" ht="5.25" customHeight="1">
      <c r="C119" s="1"/>
      <c r="G119" s="1"/>
      <c r="K119" s="1"/>
    </row>
    <row r="120" spans="3:11" ht="10.5">
      <c r="C120" s="1"/>
      <c r="G120" s="1"/>
      <c r="K120" s="1"/>
    </row>
    <row r="121" spans="3:11" ht="4.5" customHeight="1">
      <c r="C121" s="1"/>
      <c r="G121" s="1"/>
      <c r="K121" s="1"/>
    </row>
    <row r="122" spans="3:11" ht="10.5">
      <c r="C122" s="1"/>
      <c r="G122" s="1"/>
      <c r="K122" s="1"/>
    </row>
    <row r="123" spans="3:11" ht="10.5">
      <c r="C123" s="1"/>
      <c r="G123" s="1"/>
      <c r="K123" s="1"/>
    </row>
    <row r="124" spans="3:11" ht="10.5">
      <c r="C124" s="1"/>
      <c r="G124" s="1"/>
      <c r="K124" s="1"/>
    </row>
    <row r="125" spans="3:11" ht="10.5">
      <c r="C125" s="1"/>
      <c r="G125" s="1"/>
      <c r="K125" s="1"/>
    </row>
    <row r="126" spans="3:11" ht="10.5">
      <c r="C126" s="1"/>
      <c r="G126" s="1"/>
      <c r="K126" s="1"/>
    </row>
    <row r="127" spans="3:11" ht="5.25" customHeight="1">
      <c r="C127" s="1"/>
      <c r="G127" s="1"/>
      <c r="K127" s="1"/>
    </row>
    <row r="128" spans="3:11" ht="10.5">
      <c r="C128" s="1"/>
      <c r="G128" s="1"/>
      <c r="K128" s="1"/>
    </row>
    <row r="129" spans="3:11" ht="10.5">
      <c r="C129" s="1"/>
      <c r="G129" s="1"/>
      <c r="K129" s="1"/>
    </row>
    <row r="130" spans="3:11" ht="3.75" customHeight="1">
      <c r="C130" s="1"/>
      <c r="G130" s="1"/>
      <c r="K130" s="1"/>
    </row>
    <row r="131" spans="3:11" ht="10.5">
      <c r="C131" s="1"/>
      <c r="G131" s="1"/>
      <c r="K131" s="1"/>
    </row>
    <row r="132" spans="3:11" ht="10.5">
      <c r="C132" s="1"/>
      <c r="G132" s="1"/>
      <c r="K132" s="1"/>
    </row>
    <row r="133" spans="3:11" ht="10.5">
      <c r="C133" s="1"/>
      <c r="G133" s="1"/>
      <c r="K133" s="1"/>
    </row>
    <row r="134" spans="3:11" ht="10.5">
      <c r="C134" s="1"/>
      <c r="G134" s="1"/>
      <c r="K134" s="1"/>
    </row>
    <row r="135" spans="3:11" ht="5.25" customHeight="1">
      <c r="C135" s="1"/>
      <c r="G135" s="1"/>
      <c r="K135" s="1"/>
    </row>
    <row r="136" spans="3:11" ht="10.5">
      <c r="C136" s="1"/>
      <c r="G136" s="1"/>
      <c r="K136" s="1"/>
    </row>
    <row r="137" spans="3:11" ht="10.5">
      <c r="C137" s="1"/>
      <c r="G137" s="1"/>
      <c r="K137" s="1"/>
    </row>
    <row r="138" spans="3:11" ht="11.25" customHeight="1">
      <c r="C138" s="1"/>
      <c r="G138" s="1"/>
      <c r="K138" s="1"/>
    </row>
    <row r="139" s="3" customFormat="1" ht="11.25" thickBot="1"/>
    <row r="140" spans="3:11" ht="10.5">
      <c r="C140" s="1"/>
      <c r="G140" s="1"/>
      <c r="K140" s="1"/>
    </row>
    <row r="141" spans="3:11" ht="10.5">
      <c r="C141" s="1"/>
      <c r="G141" s="1"/>
      <c r="K141" s="1"/>
    </row>
    <row r="142" spans="3:11" ht="10.5">
      <c r="C142" s="1"/>
      <c r="G142" s="1"/>
      <c r="K142" s="1"/>
    </row>
    <row r="143" spans="3:11" ht="10.5">
      <c r="C143" s="1"/>
      <c r="G143" s="1"/>
      <c r="K143" s="1"/>
    </row>
    <row r="144" spans="3:11" ht="10.5">
      <c r="C144" s="1"/>
      <c r="G144" s="1"/>
      <c r="K144" s="1"/>
    </row>
    <row r="145" spans="3:11" ht="10.5">
      <c r="C145" s="1"/>
      <c r="G145" s="1"/>
      <c r="K145" s="1"/>
    </row>
    <row r="146" spans="3:11" ht="12.75" customHeight="1">
      <c r="C146" s="1"/>
      <c r="G146" s="1"/>
      <c r="K146" s="1"/>
    </row>
    <row r="147" spans="3:11" ht="10.5">
      <c r="C147" s="1"/>
      <c r="G147" s="1"/>
      <c r="K147" s="1"/>
    </row>
    <row r="148" spans="3:11" ht="10.5">
      <c r="C148" s="1"/>
      <c r="G148" s="1"/>
      <c r="K148" s="1"/>
    </row>
    <row r="149" spans="3:11" ht="10.5">
      <c r="C149" s="1"/>
      <c r="G149" s="1"/>
      <c r="K149" s="1"/>
    </row>
    <row r="150" spans="3:11" ht="10.5">
      <c r="C150" s="1"/>
      <c r="G150" s="1"/>
      <c r="K150" s="1"/>
    </row>
    <row r="151" spans="3:11" ht="10.5">
      <c r="C151" s="1"/>
      <c r="G151" s="1"/>
      <c r="K151" s="1"/>
    </row>
    <row r="152" spans="3:11" ht="10.5">
      <c r="C152" s="1"/>
      <c r="G152" s="1"/>
      <c r="K152" s="1"/>
    </row>
    <row r="153" spans="3:11" ht="10.5">
      <c r="C153" s="1"/>
      <c r="G153" s="1"/>
      <c r="K153" s="1"/>
    </row>
    <row r="154" spans="3:11" ht="10.5">
      <c r="C154" s="1"/>
      <c r="G154" s="1"/>
      <c r="K154" s="1"/>
    </row>
    <row r="155" spans="3:11" ht="10.5">
      <c r="C155" s="1"/>
      <c r="G155" s="1"/>
      <c r="K155" s="1"/>
    </row>
    <row r="156" spans="3:11" ht="10.5">
      <c r="C156" s="1"/>
      <c r="G156" s="1"/>
      <c r="K156" s="1"/>
    </row>
    <row r="157" spans="3:11" ht="10.5">
      <c r="C157" s="1"/>
      <c r="G157" s="1"/>
      <c r="K157" s="1"/>
    </row>
    <row r="158" spans="3:11" ht="10.5">
      <c r="C158" s="1"/>
      <c r="G158" s="1"/>
      <c r="K158" s="1"/>
    </row>
    <row r="159" spans="3:11" ht="10.5">
      <c r="C159" s="1"/>
      <c r="G159" s="1"/>
      <c r="K159" s="1"/>
    </row>
    <row r="160" spans="3:11" ht="10.5">
      <c r="C160" s="1"/>
      <c r="G160" s="1"/>
      <c r="K160" s="1"/>
    </row>
    <row r="161" spans="3:11" ht="10.5">
      <c r="C161" s="1"/>
      <c r="G161" s="1"/>
      <c r="K161" s="1"/>
    </row>
    <row r="162" spans="3:11" ht="10.5">
      <c r="C162" s="1"/>
      <c r="G162" s="1"/>
      <c r="K162" s="1"/>
    </row>
    <row r="163" spans="3:11" ht="10.5">
      <c r="C163" s="1"/>
      <c r="G163" s="1"/>
      <c r="K163" s="1"/>
    </row>
    <row r="164" spans="3:11" ht="10.5">
      <c r="C164" s="1"/>
      <c r="G164" s="1"/>
      <c r="K164" s="1"/>
    </row>
    <row r="165" spans="3:11" ht="10.5">
      <c r="C165" s="1"/>
      <c r="G165" s="1"/>
      <c r="K165" s="1"/>
    </row>
    <row r="166" spans="3:11" ht="10.5">
      <c r="C166" s="1"/>
      <c r="G166" s="1"/>
      <c r="K166" s="1"/>
    </row>
    <row r="167" spans="3:11" ht="10.5">
      <c r="C167" s="1"/>
      <c r="G167" s="1"/>
      <c r="K167" s="1"/>
    </row>
    <row r="168" spans="3:11" ht="10.5">
      <c r="C168" s="1"/>
      <c r="G168" s="1"/>
      <c r="K168" s="1"/>
    </row>
    <row r="169" spans="3:11" ht="10.5">
      <c r="C169" s="1"/>
      <c r="G169" s="1"/>
      <c r="K169" s="1"/>
    </row>
    <row r="170" spans="3:11" ht="10.5">
      <c r="C170" s="1"/>
      <c r="G170" s="1"/>
      <c r="K170" s="1"/>
    </row>
    <row r="171" spans="3:11" ht="10.5">
      <c r="C171" s="1"/>
      <c r="G171" s="1"/>
      <c r="K171" s="1"/>
    </row>
    <row r="172" spans="3:11" ht="10.5">
      <c r="C172" s="1"/>
      <c r="G172" s="1"/>
      <c r="K172" s="1"/>
    </row>
    <row r="173" spans="3:11" ht="10.5">
      <c r="C173" s="1"/>
      <c r="G173" s="1"/>
      <c r="K173" s="1"/>
    </row>
    <row r="174" spans="3:11" ht="10.5">
      <c r="C174" s="1"/>
      <c r="G174" s="1"/>
      <c r="K174" s="1"/>
    </row>
    <row r="175" spans="3:11" ht="10.5">
      <c r="C175" s="1"/>
      <c r="G175" s="1"/>
      <c r="K175" s="1"/>
    </row>
    <row r="176" spans="3:11" ht="10.5">
      <c r="C176" s="1"/>
      <c r="G176" s="1"/>
      <c r="K176" s="1"/>
    </row>
    <row r="177" spans="3:11" ht="10.5">
      <c r="C177" s="1"/>
      <c r="G177" s="1"/>
      <c r="K177" s="1"/>
    </row>
    <row r="178" spans="3:11" ht="10.5">
      <c r="C178" s="1"/>
      <c r="G178" s="1"/>
      <c r="K178" s="1"/>
    </row>
    <row r="179" spans="3:11" ht="10.5">
      <c r="C179" s="1"/>
      <c r="G179" s="1"/>
      <c r="K179" s="1"/>
    </row>
    <row r="180" spans="3:11" ht="10.5">
      <c r="C180" s="1"/>
      <c r="G180" s="1"/>
      <c r="K180" s="1"/>
    </row>
    <row r="181" spans="3:11" ht="10.5">
      <c r="C181" s="1"/>
      <c r="G181" s="1"/>
      <c r="K181" s="1"/>
    </row>
    <row r="182" spans="3:11" ht="10.5">
      <c r="C182" s="1"/>
      <c r="G182" s="1"/>
      <c r="K182" s="1"/>
    </row>
    <row r="183" spans="3:11" ht="10.5">
      <c r="C183" s="1"/>
      <c r="G183" s="1"/>
      <c r="K183" s="1"/>
    </row>
    <row r="184" spans="3:11" ht="10.5">
      <c r="C184" s="1"/>
      <c r="G184" s="1"/>
      <c r="K184" s="1"/>
    </row>
    <row r="185" spans="3:11" ht="10.5">
      <c r="C185" s="1"/>
      <c r="G185" s="1"/>
      <c r="K185" s="1"/>
    </row>
    <row r="186" spans="3:11" ht="10.5">
      <c r="C186" s="1"/>
      <c r="G186" s="1"/>
      <c r="K186" s="1"/>
    </row>
    <row r="187" spans="3:11" ht="10.5">
      <c r="C187" s="1"/>
      <c r="G187" s="1"/>
      <c r="K187" s="1"/>
    </row>
    <row r="188" spans="3:11" ht="10.5">
      <c r="C188" s="1"/>
      <c r="G188" s="1"/>
      <c r="K188" s="1"/>
    </row>
    <row r="189" spans="3:11" ht="10.5">
      <c r="C189" s="1"/>
      <c r="G189" s="1"/>
      <c r="K189" s="1"/>
    </row>
    <row r="190" spans="3:11" ht="10.5">
      <c r="C190" s="1"/>
      <c r="G190" s="1"/>
      <c r="K190" s="1"/>
    </row>
    <row r="191" spans="3:11" ht="10.5">
      <c r="C191" s="1"/>
      <c r="G191" s="1"/>
      <c r="K191" s="1"/>
    </row>
    <row r="192" spans="3:11" ht="10.5">
      <c r="C192" s="1"/>
      <c r="G192" s="1"/>
      <c r="K192" s="1"/>
    </row>
    <row r="193" spans="3:11" ht="10.5">
      <c r="C193" s="1"/>
      <c r="G193" s="1"/>
      <c r="K193" s="1"/>
    </row>
    <row r="194" spans="3:11" ht="10.5">
      <c r="C194" s="1"/>
      <c r="G194" s="1"/>
      <c r="K194" s="1"/>
    </row>
    <row r="195" spans="3:11" ht="10.5">
      <c r="C195" s="1"/>
      <c r="G195" s="1"/>
      <c r="K195" s="1"/>
    </row>
    <row r="196" spans="3:11" ht="10.5">
      <c r="C196" s="1"/>
      <c r="G196" s="1"/>
      <c r="K196" s="1"/>
    </row>
    <row r="197" spans="3:11" ht="10.5">
      <c r="C197" s="1"/>
      <c r="G197" s="1"/>
      <c r="K197" s="1"/>
    </row>
    <row r="198" spans="3:11" ht="10.5">
      <c r="C198" s="1"/>
      <c r="G198" s="1"/>
      <c r="K198" s="1"/>
    </row>
    <row r="199" spans="3:11" ht="10.5">
      <c r="C199" s="1"/>
      <c r="G199" s="1"/>
      <c r="K199" s="1"/>
    </row>
    <row r="200" spans="3:11" ht="10.5">
      <c r="C200" s="1"/>
      <c r="G200" s="1"/>
      <c r="K200" s="1"/>
    </row>
    <row r="201" spans="3:11" ht="10.5">
      <c r="C201" s="1"/>
      <c r="G201" s="1"/>
      <c r="K201" s="1"/>
    </row>
    <row r="202" spans="3:11" ht="10.5">
      <c r="C202" s="1"/>
      <c r="G202" s="1"/>
      <c r="K202" s="1"/>
    </row>
    <row r="203" spans="3:11" ht="10.5">
      <c r="C203" s="1"/>
      <c r="G203" s="1"/>
      <c r="K203" s="1"/>
    </row>
    <row r="204" spans="3:11" ht="10.5">
      <c r="C204" s="1"/>
      <c r="G204" s="1"/>
      <c r="K204" s="1"/>
    </row>
    <row r="205" spans="3:11" ht="10.5">
      <c r="C205" s="1"/>
      <c r="G205" s="1"/>
      <c r="K205" s="1"/>
    </row>
    <row r="206" spans="3:11" ht="10.5">
      <c r="C206" s="1"/>
      <c r="G206" s="1"/>
      <c r="K206" s="1"/>
    </row>
    <row r="207" spans="3:11" ht="10.5">
      <c r="C207" s="1"/>
      <c r="G207" s="1"/>
      <c r="K207" s="1"/>
    </row>
    <row r="208" spans="3:11" ht="10.5">
      <c r="C208" s="1"/>
      <c r="G208" s="1"/>
      <c r="K208" s="1"/>
    </row>
    <row r="209" spans="3:11" ht="10.5">
      <c r="C209" s="1"/>
      <c r="G209" s="1"/>
      <c r="K209" s="1"/>
    </row>
    <row r="210" spans="3:11" ht="10.5">
      <c r="C210" s="1"/>
      <c r="G210" s="1"/>
      <c r="K210" s="1"/>
    </row>
  </sheetData>
  <sheetProtection/>
  <printOptions gridLines="1" horizontalCentered="1"/>
  <pageMargins left="0.5" right="0.5" top="0.5" bottom="0" header="0.5" footer="0.5"/>
  <pageSetup fitToHeight="1" fitToWidth="1" horizontalDpi="600" verticalDpi="600" orientation="portrait" scale="87" r:id="rId1"/>
  <rowBreaks count="1" manualBreakCount="1">
    <brk id="243" max="65535" man="1"/>
  </rowBreaks>
  <colBreaks count="4" manualBreakCount="4">
    <brk id="13" max="65535" man="1"/>
    <brk id="22" max="65535" man="1"/>
    <brk id="26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2010-08-25T18:40:57Z</cp:lastPrinted>
  <dcterms:created xsi:type="dcterms:W3CDTF">1999-02-10T22:51:15Z</dcterms:created>
  <dcterms:modified xsi:type="dcterms:W3CDTF">2016-12-05T22:07:55Z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